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 activeTab="5"/>
  </bookViews>
  <sheets>
    <sheet name="9-11д" sheetId="1" r:id="rId1"/>
    <sheet name="9-11м" sheetId="2" r:id="rId2"/>
    <sheet name="7-8д" sheetId="3" r:id="rId3"/>
    <sheet name="7-8м" sheetId="4" r:id="rId4"/>
    <sheet name="5-6д" sheetId="5" r:id="rId5"/>
    <sheet name="5-6м" sheetId="6" r:id="rId6"/>
  </sheets>
  <definedNames>
    <definedName name="_FilterDatabase_0" localSheetId="0">'9-11д'!$A$3:$N$8</definedName>
    <definedName name="_FilterDatabase_1" localSheetId="0">'9-11д'!$A$3:$N$8</definedName>
    <definedName name="_FilterDatabase_4047" localSheetId="0">'9-11д'!$A$3:$N$8</definedName>
    <definedName name="_xlnm._FilterDatabase" localSheetId="0">'9-11д'!$A$3:$N$8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6" i="4" l="1"/>
  <c r="L7" i="4"/>
  <c r="L8" i="4"/>
  <c r="L9" i="4"/>
  <c r="L10" i="4"/>
  <c r="L11" i="4"/>
  <c r="L16" i="4"/>
  <c r="L17" i="4"/>
  <c r="L18" i="4"/>
  <c r="L19" i="4"/>
  <c r="L23" i="4"/>
  <c r="L24" i="4"/>
  <c r="L25" i="4"/>
  <c r="L26" i="4"/>
  <c r="L27" i="4"/>
  <c r="L5" i="4"/>
  <c r="L6" i="3"/>
  <c r="L11" i="3"/>
  <c r="L14" i="3"/>
  <c r="L16" i="3"/>
  <c r="L17" i="3"/>
  <c r="L18" i="3"/>
  <c r="L19" i="3"/>
  <c r="L20" i="3"/>
  <c r="L21" i="3"/>
  <c r="L22" i="3"/>
  <c r="L5" i="3"/>
  <c r="F6" i="2"/>
  <c r="F7" i="2"/>
  <c r="F8" i="2"/>
  <c r="F9" i="2"/>
  <c r="F5" i="2"/>
  <c r="F6" i="1"/>
  <c r="F7" i="1"/>
  <c r="F8" i="1"/>
  <c r="F9" i="1"/>
  <c r="F10" i="1"/>
  <c r="F11" i="1"/>
  <c r="F5" i="1"/>
  <c r="F5" i="5"/>
  <c r="M5" i="5" s="1"/>
  <c r="F6" i="5"/>
  <c r="F7" i="5"/>
  <c r="F8" i="5"/>
  <c r="F4" i="5"/>
  <c r="F5" i="6"/>
  <c r="F6" i="6"/>
  <c r="F7" i="6"/>
  <c r="F8" i="6"/>
  <c r="F9" i="6"/>
  <c r="F10" i="6"/>
  <c r="F11" i="6"/>
  <c r="F12" i="6"/>
  <c r="F13" i="6"/>
  <c r="F4" i="6"/>
  <c r="F6" i="3"/>
  <c r="M6" i="3" s="1"/>
  <c r="F7" i="3"/>
  <c r="F8" i="3"/>
  <c r="F9" i="3"/>
  <c r="F10" i="3"/>
  <c r="F11" i="3"/>
  <c r="F12" i="3"/>
  <c r="F13" i="3"/>
  <c r="F14" i="3"/>
  <c r="F15" i="3"/>
  <c r="M15" i="3" s="1"/>
  <c r="F16" i="3"/>
  <c r="F17" i="3"/>
  <c r="F18" i="3"/>
  <c r="M18" i="3" s="1"/>
  <c r="F19" i="3"/>
  <c r="M19" i="3" s="1"/>
  <c r="F20" i="3"/>
  <c r="F21" i="3"/>
  <c r="F22" i="3"/>
  <c r="F5" i="3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M18" i="4" s="1"/>
  <c r="F19" i="4"/>
  <c r="F20" i="4"/>
  <c r="F21" i="4"/>
  <c r="F22" i="4"/>
  <c r="F23" i="4"/>
  <c r="F24" i="4"/>
  <c r="F25" i="4"/>
  <c r="F26" i="4"/>
  <c r="F27" i="4"/>
  <c r="F5" i="4"/>
  <c r="M5" i="4" s="1"/>
  <c r="L11" i="1"/>
  <c r="J11" i="1"/>
  <c r="H11" i="1"/>
  <c r="L5" i="5"/>
  <c r="L6" i="5"/>
  <c r="L7" i="5"/>
  <c r="L8" i="5"/>
  <c r="L4" i="5"/>
  <c r="L5" i="6"/>
  <c r="L6" i="6"/>
  <c r="L7" i="6"/>
  <c r="L8" i="6"/>
  <c r="L9" i="6"/>
  <c r="L10" i="6"/>
  <c r="L11" i="6"/>
  <c r="L12" i="6"/>
  <c r="L13" i="6"/>
  <c r="L4" i="6"/>
  <c r="L6" i="2"/>
  <c r="L7" i="2"/>
  <c r="L8" i="2"/>
  <c r="L9" i="2"/>
  <c r="L5" i="2"/>
  <c r="L6" i="1"/>
  <c r="L7" i="1"/>
  <c r="L8" i="1"/>
  <c r="L9" i="1"/>
  <c r="L10" i="1"/>
  <c r="L5" i="1"/>
  <c r="J5" i="6"/>
  <c r="J6" i="6"/>
  <c r="J7" i="6"/>
  <c r="J8" i="6"/>
  <c r="J9" i="6"/>
  <c r="J10" i="6"/>
  <c r="M10" i="6" s="1"/>
  <c r="J11" i="6"/>
  <c r="J12" i="6"/>
  <c r="J13" i="6"/>
  <c r="J4" i="6"/>
  <c r="H5" i="6"/>
  <c r="H6" i="6"/>
  <c r="H7" i="6"/>
  <c r="H8" i="6"/>
  <c r="H9" i="6"/>
  <c r="H10" i="6"/>
  <c r="H11" i="6"/>
  <c r="H12" i="6"/>
  <c r="H13" i="6"/>
  <c r="H4" i="6"/>
  <c r="J5" i="5"/>
  <c r="J6" i="5"/>
  <c r="J7" i="5"/>
  <c r="J8" i="5"/>
  <c r="J4" i="5"/>
  <c r="M4" i="5" s="1"/>
  <c r="H5" i="5"/>
  <c r="H6" i="5"/>
  <c r="H7" i="5"/>
  <c r="H8" i="5"/>
  <c r="H4" i="5"/>
  <c r="M14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5" i="4"/>
  <c r="H6" i="4"/>
  <c r="H7" i="4"/>
  <c r="H8" i="4"/>
  <c r="H9" i="4"/>
  <c r="H10" i="4"/>
  <c r="H11" i="4"/>
  <c r="H12" i="4"/>
  <c r="H13" i="4"/>
  <c r="H16" i="4"/>
  <c r="H17" i="4"/>
  <c r="H18" i="4"/>
  <c r="H19" i="4"/>
  <c r="H20" i="4"/>
  <c r="H21" i="4"/>
  <c r="H22" i="4"/>
  <c r="H23" i="4"/>
  <c r="H24" i="4"/>
  <c r="H25" i="4"/>
  <c r="M25" i="4" s="1"/>
  <c r="H26" i="4"/>
  <c r="M26" i="4" s="1"/>
  <c r="H27" i="4"/>
  <c r="H5" i="4"/>
  <c r="J6" i="3"/>
  <c r="J7" i="3"/>
  <c r="J8" i="3"/>
  <c r="J9" i="3"/>
  <c r="M9" i="3" s="1"/>
  <c r="J10" i="3"/>
  <c r="M10" i="3" s="1"/>
  <c r="J11" i="3"/>
  <c r="J12" i="3"/>
  <c r="J13" i="3"/>
  <c r="J14" i="3"/>
  <c r="J15" i="3"/>
  <c r="J16" i="3"/>
  <c r="J17" i="3"/>
  <c r="J18" i="3"/>
  <c r="J5" i="3"/>
  <c r="J20" i="3"/>
  <c r="J21" i="3"/>
  <c r="J22" i="3"/>
  <c r="J19" i="3"/>
  <c r="H6" i="3"/>
  <c r="H7" i="3"/>
  <c r="H8" i="3"/>
  <c r="M8" i="3" s="1"/>
  <c r="H11" i="3"/>
  <c r="H12" i="3"/>
  <c r="H13" i="3"/>
  <c r="H14" i="3"/>
  <c r="H15" i="3"/>
  <c r="H16" i="3"/>
  <c r="H17" i="3"/>
  <c r="H18" i="3"/>
  <c r="H19" i="3"/>
  <c r="H20" i="3"/>
  <c r="H21" i="3"/>
  <c r="H22" i="3"/>
  <c r="M22" i="3" s="1"/>
  <c r="H5" i="3"/>
  <c r="J6" i="2"/>
  <c r="J7" i="2"/>
  <c r="J8" i="2"/>
  <c r="J9" i="2"/>
  <c r="J5" i="2"/>
  <c r="M5" i="2" s="1"/>
  <c r="H6" i="2"/>
  <c r="H7" i="2"/>
  <c r="H8" i="2"/>
  <c r="H9" i="2"/>
  <c r="H5" i="2"/>
  <c r="J6" i="1"/>
  <c r="J7" i="1"/>
  <c r="J8" i="1"/>
  <c r="J9" i="1"/>
  <c r="J10" i="1"/>
  <c r="J5" i="1"/>
  <c r="H6" i="1"/>
  <c r="H8" i="1"/>
  <c r="H9" i="1"/>
  <c r="H10" i="1"/>
  <c r="M10" i="1" s="1"/>
  <c r="H5" i="1"/>
  <c r="M5" i="1" s="1"/>
  <c r="M10" i="4" l="1"/>
  <c r="M21" i="4"/>
  <c r="M22" i="4"/>
  <c r="M6" i="4"/>
  <c r="M23" i="4"/>
  <c r="M9" i="4"/>
  <c r="M13" i="4"/>
  <c r="M7" i="2"/>
  <c r="M6" i="2"/>
  <c r="M9" i="1"/>
  <c r="M6" i="1"/>
  <c r="M6" i="5"/>
  <c r="M8" i="5"/>
  <c r="M7" i="3"/>
  <c r="M5" i="3"/>
  <c r="M11" i="3"/>
  <c r="M13" i="3"/>
  <c r="M14" i="3"/>
  <c r="M12" i="3"/>
  <c r="M9" i="6"/>
  <c r="M20" i="3"/>
  <c r="M7" i="5"/>
  <c r="M17" i="3"/>
  <c r="M5" i="6"/>
  <c r="M16" i="3"/>
  <c r="M7" i="4"/>
  <c r="M11" i="1"/>
  <c r="M17" i="4"/>
  <c r="M13" i="6"/>
  <c r="M8" i="1"/>
  <c r="M27" i="4"/>
  <c r="M15" i="4"/>
  <c r="M7" i="1"/>
  <c r="M21" i="3"/>
  <c r="M19" i="4"/>
  <c r="M24" i="4"/>
  <c r="M20" i="4"/>
  <c r="M16" i="4"/>
  <c r="M12" i="4"/>
  <c r="M8" i="4"/>
  <c r="M11" i="4"/>
  <c r="M8" i="2"/>
  <c r="M6" i="6"/>
  <c r="M4" i="6"/>
  <c r="M9" i="2"/>
  <c r="M11" i="6"/>
  <c r="M7" i="6"/>
  <c r="M12" i="6"/>
  <c r="M8" i="6"/>
</calcChain>
</file>

<file path=xl/sharedStrings.xml><?xml version="1.0" encoding="utf-8"?>
<sst xmlns="http://schemas.openxmlformats.org/spreadsheetml/2006/main" count="391" uniqueCount="116">
  <si>
    <t>№ п/п</t>
  </si>
  <si>
    <t>Класс</t>
  </si>
  <si>
    <t>теория 20 б</t>
  </si>
  <si>
    <t>Итоговая 
сумма баллов</t>
  </si>
  <si>
    <t>рейтинг</t>
  </si>
  <si>
    <t>Предмет</t>
  </si>
  <si>
    <t>оценка 
жюри</t>
  </si>
  <si>
    <t>баллы</t>
  </si>
  <si>
    <t>время, 
секунды</t>
  </si>
  <si>
    <t>оценка
 судей</t>
  </si>
  <si>
    <t>11б</t>
  </si>
  <si>
    <t>физическая  культура</t>
  </si>
  <si>
    <t>физическая культура</t>
  </si>
  <si>
    <t>1</t>
  </si>
  <si>
    <t>7б</t>
  </si>
  <si>
    <t>2</t>
  </si>
  <si>
    <t>3</t>
  </si>
  <si>
    <t>4</t>
  </si>
  <si>
    <t>5</t>
  </si>
  <si>
    <t>8а</t>
  </si>
  <si>
    <t>7а</t>
  </si>
  <si>
    <t>5а</t>
  </si>
  <si>
    <t>6б</t>
  </si>
  <si>
    <t>5б</t>
  </si>
  <si>
    <t>11а</t>
  </si>
  <si>
    <t>9б</t>
  </si>
  <si>
    <t>9г</t>
  </si>
  <si>
    <t>9а</t>
  </si>
  <si>
    <t>Протокол школьного этапа олимпиады по физической культуре  в 9 -11_классах (девочки)  2025-2026 учебный год.</t>
  </si>
  <si>
    <t>легкая 30 б.
атлетика</t>
  </si>
  <si>
    <t>гимнастика 30 б.</t>
  </si>
  <si>
    <t>спортивные игры 20 б.</t>
  </si>
  <si>
    <t>Протокол школьного этапа олимпиады по физической культуре  в 9-11 _классах (мальчики)  2025-2026 учебный год.</t>
  </si>
  <si>
    <t>11в</t>
  </si>
  <si>
    <t>спортивные игры  20 б.</t>
  </si>
  <si>
    <t>Протокол школьного этапа олимпиады по физической культуре  в 7-8_классах (девочки)  2025-2026 учебный год.</t>
  </si>
  <si>
    <t>Протокол школьного этапа олимпиады по физической культуре  в 7-8 _классах (мальчики)  2025-2026 учебный год.</t>
  </si>
  <si>
    <t>Протокол школьного этапа олимпиады по физической культуре  в 5-6 _классах (девочки)  2025-2026 учебный год.</t>
  </si>
  <si>
    <t>Протокол школьного этапа олимпиады по физической культуре  в 5-6 _классах (мальчики)  2025-2026 учебный год.</t>
  </si>
  <si>
    <t>7г</t>
  </si>
  <si>
    <t>7в</t>
  </si>
  <si>
    <t>8б</t>
  </si>
  <si>
    <t>фиизическая культура</t>
  </si>
  <si>
    <t>5г</t>
  </si>
  <si>
    <t>победитель</t>
  </si>
  <si>
    <t>призер</t>
  </si>
  <si>
    <t>КОД</t>
  </si>
  <si>
    <t>фд9-11_1</t>
  </si>
  <si>
    <t>фд9-11_2</t>
  </si>
  <si>
    <t>фд9-11_3</t>
  </si>
  <si>
    <t>фд9-11_4</t>
  </si>
  <si>
    <t>фд9-11_5</t>
  </si>
  <si>
    <t>фд9-11_6</t>
  </si>
  <si>
    <t>фд9-11_7</t>
  </si>
  <si>
    <t>фд7-8_1</t>
  </si>
  <si>
    <t>фд7-8_2</t>
  </si>
  <si>
    <t>фд7-8_3</t>
  </si>
  <si>
    <t>фд7-8_4</t>
  </si>
  <si>
    <t>фд7-8_5</t>
  </si>
  <si>
    <t>фд7-8_6</t>
  </si>
  <si>
    <t>фд7-8_7</t>
  </si>
  <si>
    <t>фд7-8_8</t>
  </si>
  <si>
    <t>фд7-8_9</t>
  </si>
  <si>
    <t>фд7-8_10</t>
  </si>
  <si>
    <t>фд7-8_11</t>
  </si>
  <si>
    <t>фд7-8_12</t>
  </si>
  <si>
    <t>фд7-8_13</t>
  </si>
  <si>
    <t>фд7-8_14</t>
  </si>
  <si>
    <t>фд7-8_15</t>
  </si>
  <si>
    <t>фд7-8_16</t>
  </si>
  <si>
    <t>фд7-8_17</t>
  </si>
  <si>
    <t>фд7-8_18</t>
  </si>
  <si>
    <t>фм9-11_1</t>
  </si>
  <si>
    <t>фм9-11_2</t>
  </si>
  <si>
    <t>фм9-11_3</t>
  </si>
  <si>
    <t>фм9-11_4</t>
  </si>
  <si>
    <t>фм9-11_5</t>
  </si>
  <si>
    <t>фм7-8_1</t>
  </si>
  <si>
    <t>фм7-8_2</t>
  </si>
  <si>
    <t>фм7-8_3</t>
  </si>
  <si>
    <t>фм7-8_4</t>
  </si>
  <si>
    <t>фм7-8_5</t>
  </si>
  <si>
    <t>фм7-8_6</t>
  </si>
  <si>
    <t>фм7-8_7</t>
  </si>
  <si>
    <t>фм7-8_8</t>
  </si>
  <si>
    <t>фм7-8_9</t>
  </si>
  <si>
    <t>фм7-8_10</t>
  </si>
  <si>
    <t>фм7-8_11</t>
  </si>
  <si>
    <t>фм7-8_12</t>
  </si>
  <si>
    <t>фм7-8_13</t>
  </si>
  <si>
    <t>фм7-8_14</t>
  </si>
  <si>
    <t>фм7-8_15</t>
  </si>
  <si>
    <t>фм7-8_16</t>
  </si>
  <si>
    <t>фм7-8_17</t>
  </si>
  <si>
    <t>фм7-8_18</t>
  </si>
  <si>
    <t>фм7-8_19</t>
  </si>
  <si>
    <t>фм7-8_20</t>
  </si>
  <si>
    <t>фм7-8_21</t>
  </si>
  <si>
    <t>фм7-8_22</t>
  </si>
  <si>
    <t>фм7-8_23</t>
  </si>
  <si>
    <t>фд5-6_1</t>
  </si>
  <si>
    <t>фд5-6_2</t>
  </si>
  <si>
    <t>фд5-6_3</t>
  </si>
  <si>
    <t>фд5-6_4</t>
  </si>
  <si>
    <t>фд5-6_5</t>
  </si>
  <si>
    <t>фм5-6_1</t>
  </si>
  <si>
    <t>фм5-6_2</t>
  </si>
  <si>
    <t>фм5-6_3</t>
  </si>
  <si>
    <t>фм5-6_4</t>
  </si>
  <si>
    <t>фм5-6_5</t>
  </si>
  <si>
    <t>фм5-6_6</t>
  </si>
  <si>
    <t>фм5-6_7</t>
  </si>
  <si>
    <t>фм5-6_8</t>
  </si>
  <si>
    <t>фм5-6_9</t>
  </si>
  <si>
    <t>фм5-6_10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</si>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</sst>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dd/mm/yy"/>
    <numFmt numFmtId="166" formatCode="_-* #,##0.00,_₽_-;\-* #,##0.00,_₽_-;_-* \-??\ _₽_-;_-@_-"/>
    <numFmt numFmtId="167" formatCode="#,##0.0"/>
  </numFmts>
  <fonts count="16" x14ac:knownFonts="1"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rgb="FF008000"/>
      <name val="Calibri"/>
      <family val="2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6" fontId="14" fillId="0" borderId="0" applyBorder="0" applyProtection="0"/>
    <xf numFmtId="0" fontId="2" fillId="2" borderId="0" applyBorder="0" applyProtection="0"/>
  </cellStyleXfs>
  <cellXfs count="107">
    <xf numFmtId="0" fontId="0" fillId="0" borderId="0" xfId="0"/>
    <xf numFmtId="0" fontId="1" fillId="0" borderId="0" xfId="2" applyFont="1" applyFill="1" applyBorder="1" applyAlignment="1" applyProtection="1"/>
    <xf numFmtId="0" fontId="0" fillId="0" borderId="0" xfId="2" applyFont="1" applyFill="1" applyBorder="1" applyProtection="1"/>
    <xf numFmtId="0" fontId="3" fillId="0" borderId="0" xfId="2" applyFont="1" applyFill="1" applyBorder="1" applyAlignment="1" applyProtection="1">
      <alignment horizontal="left" vertical="top"/>
    </xf>
    <xf numFmtId="0" fontId="4" fillId="0" borderId="0" xfId="2" applyFont="1" applyFill="1" applyBorder="1" applyAlignment="1" applyProtection="1">
      <alignment horizontal="center" vertical="top" wrapText="1"/>
    </xf>
    <xf numFmtId="0" fontId="5" fillId="0" borderId="0" xfId="2" applyFont="1" applyFill="1" applyBorder="1" applyAlignment="1" applyProtection="1">
      <alignment horizontal="left" wrapText="1"/>
    </xf>
    <xf numFmtId="0" fontId="6" fillId="0" borderId="0" xfId="2" applyFont="1" applyFill="1" applyBorder="1" applyAlignment="1" applyProtection="1">
      <alignment horizontal="left" vertical="top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14" fontId="5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 applyProtection="1">
      <alignment horizontal="center"/>
    </xf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5" fontId="5" fillId="0" borderId="1" xfId="2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2" xfId="2" applyFont="1" applyFill="1" applyBorder="1" applyAlignment="1" applyProtection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0" fontId="5" fillId="3" borderId="1" xfId="2" applyFont="1" applyFill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left"/>
    </xf>
    <xf numFmtId="49" fontId="5" fillId="0" borderId="1" xfId="2" applyNumberFormat="1" applyFont="1" applyFill="1" applyBorder="1" applyAlignment="1" applyProtection="1">
      <alignment horizontal="left" vertical="center" wrapText="1"/>
    </xf>
    <xf numFmtId="0" fontId="11" fillId="0" borderId="1" xfId="2" applyFont="1" applyFill="1" applyBorder="1" applyAlignment="1" applyProtection="1">
      <alignment horizontal="center" vertical="center" wrapText="1"/>
    </xf>
    <xf numFmtId="165" fontId="5" fillId="0" borderId="2" xfId="2" applyNumberFormat="1" applyFont="1" applyFill="1" applyBorder="1" applyAlignment="1" applyProtection="1">
      <alignment horizontal="center" vertical="center" wrapText="1"/>
    </xf>
    <xf numFmtId="164" fontId="12" fillId="0" borderId="1" xfId="2" applyNumberFormat="1" applyFont="1" applyFill="1" applyBorder="1" applyAlignment="1" applyProtection="1">
      <alignment horizont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0" fillId="0" borderId="1" xfId="2" applyNumberFormat="1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3" fillId="0" borderId="1" xfId="2" applyFont="1" applyFill="1" applyBorder="1" applyAlignment="1" applyProtection="1">
      <alignment horizontal="center" vertical="center" wrapText="1"/>
    </xf>
    <xf numFmtId="14" fontId="5" fillId="0" borderId="2" xfId="2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Border="1" applyAlignment="1">
      <alignment horizontal="center"/>
    </xf>
    <xf numFmtId="1" fontId="12" fillId="0" borderId="1" xfId="2" applyNumberFormat="1" applyFont="1" applyFill="1" applyBorder="1" applyAlignment="1" applyProtection="1">
      <alignment horizontal="center"/>
    </xf>
    <xf numFmtId="0" fontId="11" fillId="0" borderId="3" xfId="2" applyFont="1" applyFill="1" applyBorder="1" applyAlignment="1" applyProtection="1">
      <alignment horizontal="center" vertical="center" wrapText="1"/>
    </xf>
    <xf numFmtId="0" fontId="1" fillId="0" borderId="0" xfId="2" applyFont="1" applyFill="1" applyBorder="1" applyAlignment="1" applyProtection="1">
      <alignment horizontal="left"/>
    </xf>
    <xf numFmtId="0" fontId="0" fillId="0" borderId="0" xfId="2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13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3" xfId="0" applyFont="1" applyBorder="1"/>
    <xf numFmtId="0" fontId="10" fillId="0" borderId="1" xfId="0" applyFont="1" applyFill="1" applyBorder="1"/>
    <xf numFmtId="0" fontId="0" fillId="0" borderId="6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4" xfId="2" applyFont="1" applyFill="1" applyBorder="1" applyAlignment="1" applyProtection="1">
      <alignment horizontal="center" vertical="center" wrapText="1"/>
    </xf>
    <xf numFmtId="0" fontId="10" fillId="0" borderId="3" xfId="0" applyFont="1" applyFill="1" applyBorder="1"/>
    <xf numFmtId="0" fontId="10" fillId="0" borderId="8" xfId="0" applyFont="1" applyFill="1" applyBorder="1"/>
    <xf numFmtId="0" fontId="10" fillId="0" borderId="6" xfId="0" applyFont="1" applyFill="1" applyBorder="1"/>
    <xf numFmtId="0" fontId="8" fillId="0" borderId="1" xfId="2" applyFont="1" applyFill="1" applyBorder="1" applyAlignment="1" applyProtection="1">
      <alignment horizontal="center" vertical="center" wrapText="1"/>
    </xf>
    <xf numFmtId="3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5" fillId="0" borderId="0" xfId="2" applyFont="1" applyFill="1" applyBorder="1" applyAlignment="1" applyProtection="1">
      <alignment horizontal="center" vertic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Fill="1" applyBorder="1"/>
    <xf numFmtId="0" fontId="0" fillId="0" borderId="0" xfId="0" applyBorder="1"/>
    <xf numFmtId="3" fontId="13" fillId="0" borderId="2" xfId="0" applyNumberFormat="1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 vertical="center" wrapText="1"/>
    </xf>
    <xf numFmtId="164" fontId="12" fillId="0" borderId="0" xfId="2" applyNumberFormat="1" applyFont="1" applyFill="1" applyBorder="1" applyAlignment="1" applyProtection="1">
      <alignment horizontal="center"/>
    </xf>
    <xf numFmtId="0" fontId="0" fillId="0" borderId="0" xfId="0" applyFont="1" applyBorder="1"/>
    <xf numFmtId="164" fontId="12" fillId="0" borderId="1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" fontId="10" fillId="0" borderId="1" xfId="1" applyNumberFormat="1" applyFont="1" applyBorder="1" applyAlignment="1" applyProtection="1">
      <alignment horizontal="center"/>
    </xf>
    <xf numFmtId="164" fontId="10" fillId="0" borderId="1" xfId="1" applyNumberFormat="1" applyFont="1" applyBorder="1" applyAlignment="1" applyProtection="1">
      <alignment horizontal="center"/>
    </xf>
    <xf numFmtId="167" fontId="13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left"/>
    </xf>
    <xf numFmtId="164" fontId="0" fillId="0" borderId="1" xfId="1" applyNumberFormat="1" applyFont="1" applyBorder="1" applyAlignment="1" applyProtection="1">
      <alignment horizontal="center"/>
    </xf>
    <xf numFmtId="164" fontId="12" fillId="0" borderId="6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164" fontId="10" fillId="0" borderId="3" xfId="1" applyNumberFormat="1" applyFont="1" applyBorder="1" applyAlignment="1" applyProtection="1">
      <alignment horizontal="center"/>
    </xf>
    <xf numFmtId="49" fontId="5" fillId="3" borderId="1" xfId="2" applyNumberFormat="1" applyFont="1" applyFill="1" applyBorder="1" applyAlignment="1" applyProtection="1">
      <alignment horizontal="left" vertical="center" wrapText="1"/>
    </xf>
    <xf numFmtId="49" fontId="10" fillId="0" borderId="1" xfId="0" applyNumberFormat="1" applyFont="1" applyBorder="1"/>
    <xf numFmtId="0" fontId="8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49" fontId="7" fillId="0" borderId="5" xfId="2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Пояснение" xfId="2" builtinId="53" customBuiltin="1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Normal="100" workbookViewId="0">
      <selection activeCell="E5" sqref="E5:E12"/>
    </sheetView>
  </sheetViews>
  <sheetFormatPr defaultRowHeight="15" x14ac:dyDescent="0.25"/>
  <cols>
    <col min="1" max="1" width="8.7109375" customWidth="1"/>
    <col min="2" max="2" width="11.28515625" customWidth="1"/>
    <col min="3" max="3" width="7.5703125" customWidth="1"/>
    <col min="4" max="4" width="22.5703125" customWidth="1"/>
    <col min="5" max="7" width="8.7109375" customWidth="1"/>
    <col min="8" max="8" width="10" customWidth="1"/>
    <col min="9" max="9" width="8.7109375" customWidth="1"/>
    <col min="10" max="11" width="8" customWidth="1"/>
    <col min="12" max="12" width="9.42578125" customWidth="1"/>
    <col min="13" max="13" width="8.7109375" customWidth="1"/>
    <col min="14" max="14" width="16.7109375" customWidth="1"/>
    <col min="15" max="1026" width="8.7109375" customWidth="1"/>
  </cols>
  <sheetData>
    <row r="1" spans="1:16" ht="15.75" x14ac:dyDescent="0.25">
      <c r="A1" s="1" t="s">
        <v>28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1.75" customHeight="1" x14ac:dyDescent="0.25">
      <c r="A2" s="3"/>
      <c r="B2" s="4"/>
      <c r="C2" s="5"/>
      <c r="D2" s="5"/>
      <c r="E2" s="6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4.75" customHeight="1" x14ac:dyDescent="0.25">
      <c r="A3" s="103" t="s">
        <v>0</v>
      </c>
      <c r="B3" s="103" t="s">
        <v>46</v>
      </c>
      <c r="C3" s="103" t="s">
        <v>1</v>
      </c>
      <c r="D3" s="7"/>
      <c r="E3" s="101" t="s">
        <v>2</v>
      </c>
      <c r="F3" s="101"/>
      <c r="G3" s="101" t="s">
        <v>29</v>
      </c>
      <c r="H3" s="101"/>
      <c r="I3" s="101" t="s">
        <v>30</v>
      </c>
      <c r="J3" s="101"/>
      <c r="K3" s="104" t="s">
        <v>31</v>
      </c>
      <c r="L3" s="105"/>
      <c r="M3" s="101" t="s">
        <v>3</v>
      </c>
      <c r="N3" s="102" t="s">
        <v>4</v>
      </c>
      <c r="O3" s="2"/>
      <c r="P3" s="2"/>
    </row>
    <row r="4" spans="1:16" ht="30.75" customHeight="1" x14ac:dyDescent="0.25">
      <c r="A4" s="103"/>
      <c r="B4" s="103"/>
      <c r="C4" s="103"/>
      <c r="D4" s="7" t="s">
        <v>5</v>
      </c>
      <c r="E4" s="8" t="s">
        <v>6</v>
      </c>
      <c r="F4" s="8" t="s">
        <v>7</v>
      </c>
      <c r="G4" s="8" t="s">
        <v>8</v>
      </c>
      <c r="H4" s="8" t="s">
        <v>7</v>
      </c>
      <c r="I4" s="8" t="s">
        <v>9</v>
      </c>
      <c r="J4" s="8" t="s">
        <v>7</v>
      </c>
      <c r="K4" s="59" t="s">
        <v>9</v>
      </c>
      <c r="L4" s="59" t="s">
        <v>7</v>
      </c>
      <c r="M4" s="101"/>
      <c r="N4" s="102"/>
      <c r="O4" s="2"/>
      <c r="P4" s="2"/>
    </row>
    <row r="5" spans="1:16" ht="15" customHeight="1" x14ac:dyDescent="0.25">
      <c r="A5" s="9">
        <v>1</v>
      </c>
      <c r="B5" s="100" t="s">
        <v>47</v>
      </c>
      <c r="C5" s="16" t="s">
        <v>24</v>
      </c>
      <c r="D5" s="9" t="s">
        <v>11</v>
      </c>
      <c r="E5" s="11">
        <v>26</v>
      </c>
      <c r="F5" s="39">
        <f>20*E5/43</f>
        <v>12.093023255813954</v>
      </c>
      <c r="G5" s="12">
        <v>277</v>
      </c>
      <c r="H5" s="33">
        <f>30*277/G5</f>
        <v>30</v>
      </c>
      <c r="I5" s="35">
        <v>8.9</v>
      </c>
      <c r="J5" s="61">
        <f>30*I5/9.6</f>
        <v>27.8125</v>
      </c>
      <c r="K5" s="94">
        <v>61</v>
      </c>
      <c r="L5" s="63">
        <f>20*59/K5</f>
        <v>19.344262295081968</v>
      </c>
      <c r="M5" s="64">
        <f>H5+J5+L5+F5</f>
        <v>89.249785550895922</v>
      </c>
      <c r="N5" s="9" t="s">
        <v>44</v>
      </c>
      <c r="O5" s="2"/>
      <c r="P5" s="2"/>
    </row>
    <row r="6" spans="1:16" ht="14.25" customHeight="1" x14ac:dyDescent="0.25">
      <c r="A6" s="9">
        <v>2</v>
      </c>
      <c r="B6" s="100" t="s">
        <v>48</v>
      </c>
      <c r="C6" s="16" t="s">
        <v>25</v>
      </c>
      <c r="D6" s="9" t="s">
        <v>12</v>
      </c>
      <c r="E6" s="11">
        <v>9</v>
      </c>
      <c r="F6" s="39">
        <f t="shared" ref="F6:F11" si="0">20*E6/43</f>
        <v>4.1860465116279073</v>
      </c>
      <c r="G6" s="12">
        <v>459</v>
      </c>
      <c r="H6" s="61">
        <f t="shared" ref="H6:H11" si="1">30*277/G6</f>
        <v>18.104575163398692</v>
      </c>
      <c r="I6" s="35">
        <v>9.6</v>
      </c>
      <c r="J6" s="33">
        <f t="shared" ref="J6:J11" si="2">30*I6/9.6</f>
        <v>30</v>
      </c>
      <c r="K6" s="15">
        <v>79</v>
      </c>
      <c r="L6" s="63">
        <f t="shared" ref="L6:L11" si="3">20*59/K6</f>
        <v>14.936708860759493</v>
      </c>
      <c r="M6" s="64">
        <f t="shared" ref="M6:M11" si="4">H6+J6+L6+F6</f>
        <v>67.227330535786095</v>
      </c>
      <c r="N6" s="9" t="s">
        <v>115</v>
      </c>
      <c r="O6" s="2"/>
      <c r="P6" s="2"/>
    </row>
    <row r="7" spans="1:16" ht="17.25" customHeight="1" x14ac:dyDescent="0.25">
      <c r="A7" s="9">
        <v>3</v>
      </c>
      <c r="B7" s="100" t="s">
        <v>49</v>
      </c>
      <c r="C7" s="16" t="s">
        <v>25</v>
      </c>
      <c r="D7" s="9" t="s">
        <v>12</v>
      </c>
      <c r="E7" s="11">
        <v>8</v>
      </c>
      <c r="F7" s="39">
        <f t="shared" si="0"/>
        <v>3.7209302325581395</v>
      </c>
      <c r="G7" s="12">
        <v>0</v>
      </c>
      <c r="H7" s="33">
        <v>0</v>
      </c>
      <c r="I7" s="35">
        <v>8.4</v>
      </c>
      <c r="J7" s="61">
        <f t="shared" si="2"/>
        <v>26.25</v>
      </c>
      <c r="K7" s="94">
        <v>72</v>
      </c>
      <c r="L7" s="63">
        <f t="shared" si="3"/>
        <v>16.388888888888889</v>
      </c>
      <c r="M7" s="64">
        <f t="shared" si="4"/>
        <v>46.359819121447025</v>
      </c>
      <c r="N7" s="9" t="s">
        <v>115</v>
      </c>
      <c r="O7" s="2"/>
      <c r="P7" s="2"/>
    </row>
    <row r="8" spans="1:16" ht="15" customHeight="1" x14ac:dyDescent="0.25">
      <c r="A8" s="9">
        <v>4</v>
      </c>
      <c r="B8" s="100" t="s">
        <v>50</v>
      </c>
      <c r="C8" s="16" t="s">
        <v>26</v>
      </c>
      <c r="D8" s="9" t="s">
        <v>12</v>
      </c>
      <c r="E8" s="11">
        <v>20</v>
      </c>
      <c r="F8" s="39">
        <f t="shared" si="0"/>
        <v>9.3023255813953494</v>
      </c>
      <c r="G8" s="17">
        <v>302</v>
      </c>
      <c r="H8" s="61">
        <f t="shared" si="1"/>
        <v>27.516556291390728</v>
      </c>
      <c r="I8" s="62">
        <v>9</v>
      </c>
      <c r="J8" s="61">
        <f t="shared" si="2"/>
        <v>28.125</v>
      </c>
      <c r="K8" s="95">
        <v>64</v>
      </c>
      <c r="L8" s="63">
        <f t="shared" si="3"/>
        <v>18.4375</v>
      </c>
      <c r="M8" s="64">
        <f t="shared" si="4"/>
        <v>83.381381872786079</v>
      </c>
      <c r="N8" s="9" t="s">
        <v>115</v>
      </c>
      <c r="O8" s="2"/>
      <c r="P8" s="2"/>
    </row>
    <row r="9" spans="1:16" x14ac:dyDescent="0.25">
      <c r="A9" s="9">
        <v>5</v>
      </c>
      <c r="B9" s="100" t="s">
        <v>51</v>
      </c>
      <c r="C9" s="50" t="s">
        <v>26</v>
      </c>
      <c r="D9" s="9" t="s">
        <v>12</v>
      </c>
      <c r="E9" s="35">
        <v>19</v>
      </c>
      <c r="F9" s="39">
        <f t="shared" si="0"/>
        <v>8.8372093023255811</v>
      </c>
      <c r="G9" s="51">
        <v>300</v>
      </c>
      <c r="H9" s="33">
        <f t="shared" si="1"/>
        <v>27.7</v>
      </c>
      <c r="I9" s="53">
        <v>9</v>
      </c>
      <c r="J9" s="61">
        <f t="shared" si="2"/>
        <v>28.125</v>
      </c>
      <c r="K9" s="96">
        <v>66</v>
      </c>
      <c r="L9" s="63">
        <f t="shared" si="3"/>
        <v>17.878787878787879</v>
      </c>
      <c r="M9" s="64">
        <f t="shared" si="4"/>
        <v>82.540997181113454</v>
      </c>
      <c r="N9" s="9" t="s">
        <v>115</v>
      </c>
    </row>
    <row r="10" spans="1:16" x14ac:dyDescent="0.25">
      <c r="A10" s="9">
        <v>6</v>
      </c>
      <c r="B10" s="100" t="s">
        <v>52</v>
      </c>
      <c r="C10" s="16" t="s">
        <v>27</v>
      </c>
      <c r="D10" s="9" t="s">
        <v>12</v>
      </c>
      <c r="E10" s="35">
        <v>18</v>
      </c>
      <c r="F10" s="39">
        <f t="shared" si="0"/>
        <v>8.3720930232558146</v>
      </c>
      <c r="G10" s="51">
        <v>279</v>
      </c>
      <c r="H10" s="61">
        <f t="shared" si="1"/>
        <v>29.78494623655914</v>
      </c>
      <c r="I10" s="53">
        <v>9</v>
      </c>
      <c r="J10" s="61">
        <f t="shared" si="2"/>
        <v>28.125</v>
      </c>
      <c r="K10" s="13">
        <v>59</v>
      </c>
      <c r="L10" s="63">
        <f t="shared" si="3"/>
        <v>20</v>
      </c>
      <c r="M10" s="64">
        <f t="shared" si="4"/>
        <v>86.282039259814951</v>
      </c>
      <c r="N10" s="23" t="s">
        <v>45</v>
      </c>
    </row>
    <row r="11" spans="1:16" x14ac:dyDescent="0.25">
      <c r="A11" s="21">
        <v>7</v>
      </c>
      <c r="B11" s="100" t="s">
        <v>53</v>
      </c>
      <c r="C11" s="16" t="s">
        <v>25</v>
      </c>
      <c r="D11" s="9" t="s">
        <v>12</v>
      </c>
      <c r="E11" s="35">
        <v>14</v>
      </c>
      <c r="F11" s="39">
        <f t="shared" si="0"/>
        <v>6.5116279069767442</v>
      </c>
      <c r="G11" s="51">
        <v>279</v>
      </c>
      <c r="H11" s="53">
        <f t="shared" si="1"/>
        <v>29.78494623655914</v>
      </c>
      <c r="I11" s="35">
        <v>8.9</v>
      </c>
      <c r="J11" s="53">
        <f t="shared" si="2"/>
        <v>27.8125</v>
      </c>
      <c r="K11" s="35">
        <v>62</v>
      </c>
      <c r="L11" s="53">
        <f t="shared" si="3"/>
        <v>19.032258064516128</v>
      </c>
      <c r="M11" s="53">
        <f t="shared" si="4"/>
        <v>83.141332208052006</v>
      </c>
      <c r="N11" s="9" t="s">
        <v>115</v>
      </c>
    </row>
    <row r="12" spans="1:16" x14ac:dyDescent="0.25">
      <c r="A12" s="74"/>
      <c r="B12" s="74"/>
    </row>
    <row r="13" spans="1:16" x14ac:dyDescent="0.25">
      <c r="A13" s="65"/>
      <c r="B13" s="66"/>
      <c r="C13" s="76"/>
      <c r="D13" s="65"/>
      <c r="E13" s="77"/>
      <c r="F13" s="78"/>
      <c r="G13" s="78"/>
      <c r="H13" s="71"/>
      <c r="I13" s="72"/>
      <c r="J13" s="71"/>
      <c r="K13" s="71"/>
      <c r="L13" s="71"/>
      <c r="M13" s="72"/>
      <c r="N13" s="65"/>
    </row>
    <row r="14" spans="1:16" x14ac:dyDescent="0.25">
      <c r="A14" s="65"/>
      <c r="B14" s="66"/>
      <c r="C14" s="76"/>
      <c r="D14" s="65"/>
      <c r="E14" s="77"/>
      <c r="F14" s="78"/>
      <c r="G14" s="78"/>
      <c r="H14" s="71"/>
      <c r="I14" s="72"/>
      <c r="J14" s="71"/>
      <c r="K14" s="71"/>
      <c r="L14" s="71"/>
      <c r="M14" s="72"/>
      <c r="N14" s="65"/>
    </row>
    <row r="15" spans="1:16" x14ac:dyDescent="0.25">
      <c r="A15" s="65"/>
      <c r="B15" s="73"/>
      <c r="C15" s="72"/>
      <c r="D15" s="65"/>
      <c r="E15" s="71"/>
      <c r="F15" s="74"/>
      <c r="G15" s="74"/>
      <c r="H15" s="71"/>
      <c r="I15" s="72"/>
      <c r="J15" s="71"/>
      <c r="K15" s="71"/>
      <c r="L15" s="71"/>
      <c r="M15" s="72"/>
      <c r="N15" s="67"/>
    </row>
    <row r="16" spans="1:16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23" spans="2:7" x14ac:dyDescent="0.25">
      <c r="G23" s="74"/>
    </row>
    <row r="27" spans="2:7" x14ac:dyDescent="0.25">
      <c r="D27" s="74"/>
    </row>
    <row r="31" spans="2:7" x14ac:dyDescent="0.25">
      <c r="B31" s="74"/>
    </row>
  </sheetData>
  <mergeCells count="9">
    <mergeCell ref="I3:J3"/>
    <mergeCell ref="M3:M4"/>
    <mergeCell ref="N3:N4"/>
    <mergeCell ref="A3:A4"/>
    <mergeCell ref="B3:B4"/>
    <mergeCell ref="C3:C4"/>
    <mergeCell ref="E3:F3"/>
    <mergeCell ref="G3:H3"/>
    <mergeCell ref="K3:L3"/>
  </mergeCells>
  <pageMargins left="0.118055555555556" right="0.118055555555556" top="0.15763888888888899" bottom="0.15763888888888899" header="0.51180555555555496" footer="0.51180555555555496"/>
  <pageSetup paperSize="9" firstPageNumber="0" orientation="landscape" horizontalDpi="300" verticalDpi="300" r:id="rId1"/>
  <ignoredErrors>
    <ignoredError sqref="J1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E3" sqref="E3:F3"/>
    </sheetView>
  </sheetViews>
  <sheetFormatPr defaultRowHeight="15" x14ac:dyDescent="0.25"/>
  <cols>
    <col min="1" max="1" width="8.7109375" customWidth="1"/>
    <col min="2" max="2" width="11" customWidth="1"/>
    <col min="3" max="3" width="7.7109375" customWidth="1"/>
    <col min="4" max="4" width="21.5703125" customWidth="1"/>
    <col min="5" max="10" width="8.7109375" customWidth="1"/>
    <col min="11" max="11" width="8.140625" customWidth="1"/>
    <col min="12" max="12" width="7.5703125" customWidth="1"/>
    <col min="13" max="13" width="8.7109375" customWidth="1"/>
    <col min="14" max="14" width="16.42578125" customWidth="1"/>
    <col min="15" max="1026" width="8.7109375" customWidth="1"/>
  </cols>
  <sheetData>
    <row r="1" spans="1:14" ht="15.75" x14ac:dyDescent="0.25">
      <c r="A1" s="1" t="s">
        <v>32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8.75" x14ac:dyDescent="0.25">
      <c r="A2" s="3"/>
      <c r="B2" s="4"/>
      <c r="C2" s="5"/>
      <c r="D2" s="5"/>
      <c r="E2" s="6"/>
      <c r="F2" s="2"/>
      <c r="G2" s="2"/>
      <c r="H2" s="2"/>
      <c r="I2" s="2"/>
      <c r="J2" s="2"/>
      <c r="K2" s="2"/>
      <c r="L2" s="2"/>
      <c r="M2" s="2"/>
      <c r="N2" s="2"/>
    </row>
    <row r="3" spans="1:14" ht="28.5" customHeight="1" x14ac:dyDescent="0.25">
      <c r="A3" s="103" t="s">
        <v>0</v>
      </c>
      <c r="B3" s="103" t="s">
        <v>46</v>
      </c>
      <c r="C3" s="103" t="s">
        <v>1</v>
      </c>
      <c r="D3" s="7"/>
      <c r="E3" s="101" t="s">
        <v>2</v>
      </c>
      <c r="F3" s="101"/>
      <c r="G3" s="101" t="s">
        <v>29</v>
      </c>
      <c r="H3" s="101"/>
      <c r="I3" s="101" t="s">
        <v>30</v>
      </c>
      <c r="J3" s="101"/>
      <c r="K3" s="104" t="s">
        <v>34</v>
      </c>
      <c r="L3" s="105"/>
      <c r="M3" s="101" t="s">
        <v>3</v>
      </c>
      <c r="N3" s="102" t="s">
        <v>4</v>
      </c>
    </row>
    <row r="4" spans="1:14" ht="38.25" x14ac:dyDescent="0.25">
      <c r="A4" s="103"/>
      <c r="B4" s="103"/>
      <c r="C4" s="103"/>
      <c r="D4" s="7" t="s">
        <v>5</v>
      </c>
      <c r="E4" s="8" t="s">
        <v>6</v>
      </c>
      <c r="F4" s="8" t="s">
        <v>7</v>
      </c>
      <c r="G4" s="8" t="s">
        <v>8</v>
      </c>
      <c r="H4" s="8" t="s">
        <v>7</v>
      </c>
      <c r="I4" s="8" t="s">
        <v>9</v>
      </c>
      <c r="J4" s="8" t="s">
        <v>7</v>
      </c>
      <c r="K4" s="59" t="s">
        <v>9</v>
      </c>
      <c r="L4" s="59" t="s">
        <v>7</v>
      </c>
      <c r="M4" s="101"/>
      <c r="N4" s="102"/>
    </row>
    <row r="5" spans="1:14" x14ac:dyDescent="0.25">
      <c r="A5" s="9">
        <v>1</v>
      </c>
      <c r="B5" s="100" t="s">
        <v>72</v>
      </c>
      <c r="C5" s="22" t="s">
        <v>27</v>
      </c>
      <c r="D5" s="22" t="s">
        <v>12</v>
      </c>
      <c r="E5" s="23">
        <v>18</v>
      </c>
      <c r="F5" s="79">
        <f>20*E5/43</f>
        <v>8.3720930232558146</v>
      </c>
      <c r="G5" s="23">
        <v>231</v>
      </c>
      <c r="H5" s="79">
        <f>30*220/G5</f>
        <v>28.571428571428573</v>
      </c>
      <c r="I5" s="38">
        <v>9</v>
      </c>
      <c r="J5" s="80">
        <f>30*I5/9.4</f>
        <v>28.723404255319149</v>
      </c>
      <c r="K5" s="20">
        <v>59</v>
      </c>
      <c r="L5" s="80">
        <f>20*54/K5</f>
        <v>18.305084745762713</v>
      </c>
      <c r="M5" s="38">
        <f>F5+H5+J5+L5</f>
        <v>83.97201059576625</v>
      </c>
      <c r="N5" s="9" t="s">
        <v>115</v>
      </c>
    </row>
    <row r="6" spans="1:14" ht="17.25" customHeight="1" x14ac:dyDescent="0.25">
      <c r="A6" s="9">
        <v>2</v>
      </c>
      <c r="B6" s="100" t="s">
        <v>73</v>
      </c>
      <c r="C6" s="22" t="s">
        <v>25</v>
      </c>
      <c r="D6" s="22" t="s">
        <v>12</v>
      </c>
      <c r="E6" s="23">
        <v>14</v>
      </c>
      <c r="F6" s="79">
        <f t="shared" ref="F6:F9" si="0">20*E6/43</f>
        <v>6.5116279069767442</v>
      </c>
      <c r="G6" s="23">
        <v>220</v>
      </c>
      <c r="H6" s="31">
        <f t="shared" ref="H6:H9" si="1">30*220/G6</f>
        <v>30</v>
      </c>
      <c r="I6" s="23">
        <v>9.4</v>
      </c>
      <c r="J6" s="47">
        <f t="shared" ref="J6:J9" si="2">30*I6/9.4</f>
        <v>30</v>
      </c>
      <c r="K6" s="20">
        <v>54</v>
      </c>
      <c r="L6" s="80">
        <f t="shared" ref="L6:L9" si="3">20*54/K6</f>
        <v>20</v>
      </c>
      <c r="M6" s="38">
        <f t="shared" ref="M6:M9" si="4">F6+H6+J6+L6</f>
        <v>86.511627906976742</v>
      </c>
      <c r="N6" s="9" t="s">
        <v>44</v>
      </c>
    </row>
    <row r="7" spans="1:14" x14ac:dyDescent="0.25">
      <c r="A7" s="21">
        <v>3</v>
      </c>
      <c r="B7" s="100" t="s">
        <v>74</v>
      </c>
      <c r="C7" s="22" t="s">
        <v>33</v>
      </c>
      <c r="D7" s="22" t="s">
        <v>12</v>
      </c>
      <c r="E7" s="23">
        <v>11</v>
      </c>
      <c r="F7" s="79">
        <f t="shared" si="0"/>
        <v>5.1162790697674421</v>
      </c>
      <c r="G7" s="23">
        <v>232</v>
      </c>
      <c r="H7" s="79">
        <f t="shared" si="1"/>
        <v>28.448275862068964</v>
      </c>
      <c r="I7" s="38">
        <v>7</v>
      </c>
      <c r="J7" s="80">
        <f t="shared" si="2"/>
        <v>22.340425531914892</v>
      </c>
      <c r="K7" s="20">
        <v>75</v>
      </c>
      <c r="L7" s="80">
        <f t="shared" si="3"/>
        <v>14.4</v>
      </c>
      <c r="M7" s="38">
        <f t="shared" si="4"/>
        <v>70.304980463751306</v>
      </c>
      <c r="N7" s="9" t="s">
        <v>115</v>
      </c>
    </row>
    <row r="8" spans="1:14" x14ac:dyDescent="0.25">
      <c r="A8" s="21">
        <v>4</v>
      </c>
      <c r="B8" s="100" t="s">
        <v>75</v>
      </c>
      <c r="C8" s="58" t="s">
        <v>10</v>
      </c>
      <c r="D8" s="49" t="s">
        <v>12</v>
      </c>
      <c r="E8" s="35">
        <v>10</v>
      </c>
      <c r="F8" s="79">
        <f t="shared" si="0"/>
        <v>4.6511627906976747</v>
      </c>
      <c r="G8" s="35">
        <v>237</v>
      </c>
      <c r="H8" s="79">
        <f t="shared" si="1"/>
        <v>27.848101265822784</v>
      </c>
      <c r="I8" s="53">
        <v>6.2</v>
      </c>
      <c r="J8" s="80">
        <f t="shared" si="2"/>
        <v>19.787234042553191</v>
      </c>
      <c r="K8" s="14">
        <v>88</v>
      </c>
      <c r="L8" s="80">
        <f t="shared" si="3"/>
        <v>12.272727272727273</v>
      </c>
      <c r="M8" s="38">
        <f t="shared" si="4"/>
        <v>64.55922537180092</v>
      </c>
      <c r="N8" s="9" t="s">
        <v>115</v>
      </c>
    </row>
    <row r="9" spans="1:14" x14ac:dyDescent="0.25">
      <c r="A9" s="55">
        <v>5</v>
      </c>
      <c r="B9" s="100" t="s">
        <v>76</v>
      </c>
      <c r="C9" s="57" t="s">
        <v>25</v>
      </c>
      <c r="D9" s="56" t="s">
        <v>12</v>
      </c>
      <c r="E9" s="52">
        <v>19</v>
      </c>
      <c r="F9" s="79">
        <f t="shared" si="0"/>
        <v>8.8372093023255811</v>
      </c>
      <c r="G9" s="52">
        <v>225</v>
      </c>
      <c r="H9" s="79">
        <f t="shared" si="1"/>
        <v>29.333333333333332</v>
      </c>
      <c r="I9" s="62">
        <v>9.1999999999999993</v>
      </c>
      <c r="J9" s="80">
        <f t="shared" si="2"/>
        <v>29.361702127659573</v>
      </c>
      <c r="K9" s="18">
        <v>58</v>
      </c>
      <c r="L9" s="80">
        <f t="shared" si="3"/>
        <v>18.620689655172413</v>
      </c>
      <c r="M9" s="38">
        <f t="shared" si="4"/>
        <v>86.152934418490901</v>
      </c>
      <c r="N9" s="45" t="s">
        <v>45</v>
      </c>
    </row>
    <row r="13" spans="1:14" x14ac:dyDescent="0.25">
      <c r="A13" s="65"/>
      <c r="B13" s="66"/>
      <c r="C13" s="66"/>
      <c r="D13" s="66"/>
      <c r="E13" s="67"/>
      <c r="F13" s="68"/>
      <c r="G13" s="67"/>
      <c r="H13" s="68"/>
      <c r="I13" s="69"/>
      <c r="J13" s="68"/>
      <c r="K13" s="68"/>
      <c r="L13" s="68"/>
      <c r="M13" s="67"/>
      <c r="N13" s="65"/>
    </row>
    <row r="14" spans="1:14" x14ac:dyDescent="0.25">
      <c r="A14" s="65"/>
      <c r="B14" s="66"/>
      <c r="C14" s="66"/>
      <c r="D14" s="66"/>
      <c r="E14" s="67"/>
      <c r="F14" s="68"/>
      <c r="G14" s="67"/>
      <c r="H14" s="68"/>
      <c r="I14" s="67"/>
      <c r="J14" s="68"/>
      <c r="K14" s="68"/>
      <c r="L14" s="68"/>
      <c r="M14" s="67"/>
      <c r="N14" s="65"/>
    </row>
    <row r="15" spans="1:14" x14ac:dyDescent="0.25">
      <c r="A15" s="65"/>
      <c r="B15" s="66"/>
      <c r="C15" s="66"/>
      <c r="D15" s="66"/>
      <c r="E15" s="70"/>
      <c r="F15" s="71"/>
      <c r="G15" s="67"/>
      <c r="H15" s="71"/>
      <c r="I15" s="72"/>
      <c r="J15" s="71"/>
      <c r="K15" s="71"/>
      <c r="L15" s="71"/>
      <c r="M15" s="72"/>
      <c r="N15" s="67"/>
    </row>
    <row r="16" spans="1:14" x14ac:dyDescent="0.25">
      <c r="A16" s="65"/>
      <c r="B16" s="73"/>
      <c r="C16" s="73"/>
      <c r="D16" s="73"/>
      <c r="E16" s="72"/>
      <c r="F16" s="71"/>
      <c r="G16" s="72"/>
      <c r="H16" s="71"/>
      <c r="I16" s="72"/>
      <c r="J16" s="71"/>
      <c r="K16" s="71"/>
      <c r="L16" s="71"/>
      <c r="M16" s="72"/>
      <c r="N16" s="67"/>
    </row>
    <row r="17" spans="1:14" x14ac:dyDescent="0.25">
      <c r="A17" s="65"/>
      <c r="B17" s="73"/>
      <c r="C17" s="73"/>
      <c r="D17" s="73"/>
      <c r="E17" s="72"/>
      <c r="F17" s="71"/>
      <c r="G17" s="72"/>
      <c r="H17" s="71"/>
      <c r="I17" s="72"/>
      <c r="J17" s="71"/>
      <c r="K17" s="71"/>
      <c r="L17" s="71"/>
      <c r="M17" s="72"/>
      <c r="N17" s="67"/>
    </row>
    <row r="18" spans="1:14" x14ac:dyDescent="0.25">
      <c r="B18" s="74"/>
    </row>
    <row r="21" spans="1:14" x14ac:dyDescent="0.25">
      <c r="F21" s="74"/>
    </row>
  </sheetData>
  <mergeCells count="9">
    <mergeCell ref="I3:J3"/>
    <mergeCell ref="M3:M4"/>
    <mergeCell ref="N3:N4"/>
    <mergeCell ref="A3:A4"/>
    <mergeCell ref="B3:B4"/>
    <mergeCell ref="C3:C4"/>
    <mergeCell ref="E3:F3"/>
    <mergeCell ref="G3:H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Normal="100" workbookViewId="0">
      <selection activeCell="N27" sqref="N27"/>
    </sheetView>
  </sheetViews>
  <sheetFormatPr defaultRowHeight="15" x14ac:dyDescent="0.25"/>
  <cols>
    <col min="1" max="1" width="8.7109375" customWidth="1"/>
    <col min="2" max="2" width="11.7109375" customWidth="1"/>
    <col min="3" max="3" width="7.140625" customWidth="1"/>
    <col min="4" max="4" width="21.7109375" customWidth="1"/>
    <col min="5" max="5" width="10" customWidth="1"/>
    <col min="6" max="6" width="9" customWidth="1"/>
    <col min="7" max="7" width="10.42578125" customWidth="1"/>
    <col min="8" max="8" width="8.85546875" customWidth="1"/>
    <col min="9" max="9" width="8.7109375" customWidth="1"/>
    <col min="10" max="10" width="8.85546875" customWidth="1"/>
    <col min="11" max="11" width="8.140625" customWidth="1"/>
    <col min="12" max="12" width="9.85546875" customWidth="1"/>
    <col min="13" max="13" width="12.42578125" customWidth="1"/>
    <col min="14" max="14" width="17.7109375" customWidth="1"/>
    <col min="15" max="1026" width="8.7109375" customWidth="1"/>
  </cols>
  <sheetData>
    <row r="1" spans="1:14" ht="15.75" x14ac:dyDescent="0.25">
      <c r="A1" s="1" t="s">
        <v>35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8.75" x14ac:dyDescent="0.25">
      <c r="A2" s="3"/>
      <c r="B2" s="4"/>
      <c r="C2" s="5"/>
      <c r="D2" s="5"/>
      <c r="E2" s="6"/>
      <c r="F2" s="2"/>
      <c r="G2" s="2"/>
      <c r="H2" s="2"/>
      <c r="I2" s="2"/>
      <c r="J2" s="2"/>
      <c r="K2" s="2"/>
      <c r="L2" s="2"/>
      <c r="M2" s="2"/>
      <c r="N2" s="2"/>
    </row>
    <row r="3" spans="1:14" ht="32.25" customHeight="1" x14ac:dyDescent="0.25">
      <c r="A3" s="103" t="s">
        <v>0</v>
      </c>
      <c r="B3" s="103" t="s">
        <v>46</v>
      </c>
      <c r="C3" s="103" t="s">
        <v>1</v>
      </c>
      <c r="D3" s="7"/>
      <c r="E3" s="101" t="s">
        <v>2</v>
      </c>
      <c r="F3" s="101"/>
      <c r="G3" s="101" t="s">
        <v>29</v>
      </c>
      <c r="H3" s="101"/>
      <c r="I3" s="101" t="s">
        <v>30</v>
      </c>
      <c r="J3" s="101"/>
      <c r="K3" s="104" t="s">
        <v>31</v>
      </c>
      <c r="L3" s="105"/>
      <c r="M3" s="101" t="s">
        <v>3</v>
      </c>
      <c r="N3" s="102" t="s">
        <v>4</v>
      </c>
    </row>
    <row r="4" spans="1:14" ht="25.5" x14ac:dyDescent="0.25">
      <c r="A4" s="103"/>
      <c r="B4" s="103"/>
      <c r="C4" s="103"/>
      <c r="D4" s="7" t="s">
        <v>5</v>
      </c>
      <c r="E4" s="8" t="s">
        <v>6</v>
      </c>
      <c r="F4" s="8" t="s">
        <v>7</v>
      </c>
      <c r="G4" s="8" t="s">
        <v>8</v>
      </c>
      <c r="H4" s="8" t="s">
        <v>7</v>
      </c>
      <c r="I4" s="8" t="s">
        <v>9</v>
      </c>
      <c r="J4" s="8" t="s">
        <v>7</v>
      </c>
      <c r="K4" s="59" t="s">
        <v>9</v>
      </c>
      <c r="L4" s="59" t="s">
        <v>7</v>
      </c>
      <c r="M4" s="101"/>
      <c r="N4" s="102"/>
    </row>
    <row r="5" spans="1:14" ht="16.5" customHeight="1" x14ac:dyDescent="0.25">
      <c r="A5" s="24" t="s">
        <v>13</v>
      </c>
      <c r="B5" s="99" t="s">
        <v>54</v>
      </c>
      <c r="C5" s="16" t="s">
        <v>41</v>
      </c>
      <c r="D5" s="9" t="s">
        <v>11</v>
      </c>
      <c r="E5" s="11">
        <v>21</v>
      </c>
      <c r="F5" s="30">
        <f>20*E5/30</f>
        <v>14</v>
      </c>
      <c r="G5" s="14">
        <v>256</v>
      </c>
      <c r="H5" s="61">
        <f>30*220/G5</f>
        <v>25.78125</v>
      </c>
      <c r="I5" s="38">
        <v>9.4</v>
      </c>
      <c r="J5" s="84">
        <f>30*I5/9.6</f>
        <v>29.375</v>
      </c>
      <c r="K5" s="63">
        <v>57.5</v>
      </c>
      <c r="L5" s="75">
        <f>20*57.5/K5</f>
        <v>20</v>
      </c>
      <c r="M5" s="64">
        <f>F5+H5+J5+L5</f>
        <v>89.15625</v>
      </c>
      <c r="N5" s="9" t="s">
        <v>44</v>
      </c>
    </row>
    <row r="6" spans="1:14" ht="16.5" customHeight="1" x14ac:dyDescent="0.25">
      <c r="A6" s="24" t="s">
        <v>15</v>
      </c>
      <c r="B6" s="27" t="s">
        <v>55</v>
      </c>
      <c r="C6" s="16" t="s">
        <v>41</v>
      </c>
      <c r="D6" s="9" t="s">
        <v>11</v>
      </c>
      <c r="E6" s="11">
        <v>23</v>
      </c>
      <c r="F6" s="30">
        <f t="shared" ref="F6:F22" si="0">20*E6/30</f>
        <v>15.333333333333334</v>
      </c>
      <c r="G6" s="14">
        <v>256</v>
      </c>
      <c r="H6" s="61">
        <f t="shared" ref="H6:H22" si="1">30*220/G6</f>
        <v>25.78125</v>
      </c>
      <c r="I6" s="38">
        <v>8</v>
      </c>
      <c r="J6" s="84">
        <f t="shared" ref="J6:J18" si="2">30*I6/9.6</f>
        <v>25</v>
      </c>
      <c r="K6" s="44">
        <v>64.3</v>
      </c>
      <c r="L6" s="75">
        <f t="shared" ref="L6:L22" si="3">20*57.5/K6</f>
        <v>17.884914463452567</v>
      </c>
      <c r="M6" s="64">
        <f t="shared" ref="M6:M22" si="4">F6+H6+J6+L6</f>
        <v>83.999497796785903</v>
      </c>
      <c r="N6" s="9" t="s">
        <v>115</v>
      </c>
    </row>
    <row r="7" spans="1:14" ht="15" customHeight="1" x14ac:dyDescent="0.25">
      <c r="A7" s="24" t="s">
        <v>16</v>
      </c>
      <c r="B7" s="99" t="s">
        <v>56</v>
      </c>
      <c r="C7" s="23" t="s">
        <v>41</v>
      </c>
      <c r="D7" s="9" t="s">
        <v>11</v>
      </c>
      <c r="E7" s="23">
        <v>20</v>
      </c>
      <c r="F7" s="30">
        <f t="shared" si="0"/>
        <v>13.333333333333334</v>
      </c>
      <c r="G7" s="14">
        <v>450</v>
      </c>
      <c r="H7" s="61">
        <f t="shared" si="1"/>
        <v>14.666666666666666</v>
      </c>
      <c r="I7" s="82">
        <v>0</v>
      </c>
      <c r="J7" s="84">
        <f t="shared" si="2"/>
        <v>0</v>
      </c>
      <c r="K7" s="44">
        <v>0</v>
      </c>
      <c r="L7" s="75">
        <v>0</v>
      </c>
      <c r="M7" s="64">
        <f t="shared" si="4"/>
        <v>28</v>
      </c>
      <c r="N7" s="9" t="s">
        <v>115</v>
      </c>
    </row>
    <row r="8" spans="1:14" ht="13.5" customHeight="1" x14ac:dyDescent="0.25">
      <c r="A8" s="24" t="s">
        <v>17</v>
      </c>
      <c r="B8" s="27" t="s">
        <v>57</v>
      </c>
      <c r="C8" s="16" t="s">
        <v>41</v>
      </c>
      <c r="D8" s="9" t="s">
        <v>11</v>
      </c>
      <c r="E8" s="11">
        <v>0</v>
      </c>
      <c r="F8" s="39">
        <f t="shared" si="0"/>
        <v>0</v>
      </c>
      <c r="G8" s="14">
        <v>350</v>
      </c>
      <c r="H8" s="61">
        <f t="shared" si="1"/>
        <v>18.857142857142858</v>
      </c>
      <c r="I8" s="23">
        <v>7.8</v>
      </c>
      <c r="J8" s="84">
        <f t="shared" si="2"/>
        <v>24.375</v>
      </c>
      <c r="K8" s="44">
        <v>0</v>
      </c>
      <c r="L8" s="75">
        <v>0</v>
      </c>
      <c r="M8" s="64">
        <f t="shared" si="4"/>
        <v>43.232142857142861</v>
      </c>
      <c r="N8" s="9" t="s">
        <v>115</v>
      </c>
    </row>
    <row r="9" spans="1:14" ht="15" customHeight="1" x14ac:dyDescent="0.25">
      <c r="A9" s="24" t="s">
        <v>18</v>
      </c>
      <c r="B9" s="99" t="s">
        <v>58</v>
      </c>
      <c r="C9" s="16" t="s">
        <v>20</v>
      </c>
      <c r="D9" s="9" t="s">
        <v>11</v>
      </c>
      <c r="E9" s="11">
        <v>0</v>
      </c>
      <c r="F9" s="39">
        <f t="shared" si="0"/>
        <v>0</v>
      </c>
      <c r="G9" s="14">
        <v>0</v>
      </c>
      <c r="H9" s="85">
        <v>0</v>
      </c>
      <c r="I9" s="23">
        <v>6</v>
      </c>
      <c r="J9" s="60">
        <f t="shared" si="2"/>
        <v>18.75</v>
      </c>
      <c r="K9" s="44">
        <v>0</v>
      </c>
      <c r="L9" s="75">
        <v>0</v>
      </c>
      <c r="M9" s="64">
        <f t="shared" si="4"/>
        <v>18.75</v>
      </c>
      <c r="N9" s="9" t="s">
        <v>115</v>
      </c>
    </row>
    <row r="10" spans="1:14" ht="15.75" customHeight="1" x14ac:dyDescent="0.25">
      <c r="A10" s="9">
        <v>6</v>
      </c>
      <c r="B10" s="27" t="s">
        <v>59</v>
      </c>
      <c r="C10" s="10" t="s">
        <v>20</v>
      </c>
      <c r="D10" s="9" t="s">
        <v>11</v>
      </c>
      <c r="E10" s="11">
        <v>0</v>
      </c>
      <c r="F10" s="39">
        <f t="shared" si="0"/>
        <v>0</v>
      </c>
      <c r="G10" s="14">
        <v>0</v>
      </c>
      <c r="H10" s="85">
        <v>0</v>
      </c>
      <c r="I10" s="23">
        <v>6.2</v>
      </c>
      <c r="J10" s="60">
        <f t="shared" si="2"/>
        <v>19.375</v>
      </c>
      <c r="K10" s="44">
        <v>0</v>
      </c>
      <c r="L10" s="75">
        <v>0</v>
      </c>
      <c r="M10" s="64">
        <f t="shared" si="4"/>
        <v>19.375</v>
      </c>
      <c r="N10" s="9" t="s">
        <v>115</v>
      </c>
    </row>
    <row r="11" spans="1:14" ht="15" customHeight="1" x14ac:dyDescent="0.25">
      <c r="A11" s="9">
        <v>7</v>
      </c>
      <c r="B11" s="99" t="s">
        <v>60</v>
      </c>
      <c r="C11" s="16" t="s">
        <v>14</v>
      </c>
      <c r="D11" s="9" t="s">
        <v>11</v>
      </c>
      <c r="E11" s="11">
        <v>11</v>
      </c>
      <c r="F11" s="30">
        <f t="shared" si="0"/>
        <v>7.333333333333333</v>
      </c>
      <c r="G11" s="14">
        <v>330</v>
      </c>
      <c r="H11" s="61">
        <f t="shared" si="1"/>
        <v>20</v>
      </c>
      <c r="I11" s="83">
        <v>6</v>
      </c>
      <c r="J11" s="84">
        <f t="shared" si="2"/>
        <v>18.75</v>
      </c>
      <c r="K11" s="44">
        <v>75</v>
      </c>
      <c r="L11" s="75">
        <f t="shared" si="3"/>
        <v>15.333333333333334</v>
      </c>
      <c r="M11" s="64">
        <f t="shared" si="4"/>
        <v>61.416666666666664</v>
      </c>
      <c r="N11" s="9" t="s">
        <v>115</v>
      </c>
    </row>
    <row r="12" spans="1:14" ht="15.75" customHeight="1" x14ac:dyDescent="0.25">
      <c r="A12" s="9">
        <v>8</v>
      </c>
      <c r="B12" s="27" t="s">
        <v>61</v>
      </c>
      <c r="C12" s="23" t="s">
        <v>39</v>
      </c>
      <c r="D12" s="9" t="s">
        <v>11</v>
      </c>
      <c r="E12" s="23">
        <v>0</v>
      </c>
      <c r="F12" s="39">
        <f t="shared" si="0"/>
        <v>0</v>
      </c>
      <c r="G12" s="14">
        <v>234</v>
      </c>
      <c r="H12" s="61">
        <f t="shared" si="1"/>
        <v>28.205128205128204</v>
      </c>
      <c r="I12" s="32">
        <v>0</v>
      </c>
      <c r="J12" s="84">
        <f t="shared" si="2"/>
        <v>0</v>
      </c>
      <c r="K12" s="44">
        <v>0</v>
      </c>
      <c r="L12" s="75">
        <v>0</v>
      </c>
      <c r="M12" s="64">
        <f t="shared" si="4"/>
        <v>28.205128205128204</v>
      </c>
      <c r="N12" s="9" t="s">
        <v>115</v>
      </c>
    </row>
    <row r="13" spans="1:14" ht="14.25" customHeight="1" x14ac:dyDescent="0.25">
      <c r="A13" s="9">
        <v>9</v>
      </c>
      <c r="B13" s="99" t="s">
        <v>62</v>
      </c>
      <c r="C13" s="16" t="s">
        <v>14</v>
      </c>
      <c r="D13" s="9" t="s">
        <v>11</v>
      </c>
      <c r="E13" s="11">
        <v>0</v>
      </c>
      <c r="F13" s="39">
        <f t="shared" si="0"/>
        <v>0</v>
      </c>
      <c r="G13" s="14">
        <v>450</v>
      </c>
      <c r="H13" s="61">
        <f t="shared" si="1"/>
        <v>14.666666666666666</v>
      </c>
      <c r="I13" s="23">
        <v>0</v>
      </c>
      <c r="J13" s="84">
        <f t="shared" si="2"/>
        <v>0</v>
      </c>
      <c r="K13" s="44">
        <v>0</v>
      </c>
      <c r="L13" s="75">
        <v>0</v>
      </c>
      <c r="M13" s="64">
        <f t="shared" si="4"/>
        <v>14.666666666666666</v>
      </c>
      <c r="N13" s="9" t="s">
        <v>115</v>
      </c>
    </row>
    <row r="14" spans="1:14" ht="13.5" customHeight="1" x14ac:dyDescent="0.25">
      <c r="A14" s="9">
        <v>10</v>
      </c>
      <c r="B14" s="27" t="s">
        <v>63</v>
      </c>
      <c r="C14" s="23" t="s">
        <v>14</v>
      </c>
      <c r="D14" s="9" t="s">
        <v>11</v>
      </c>
      <c r="E14" s="23">
        <v>13</v>
      </c>
      <c r="F14" s="30">
        <f t="shared" si="0"/>
        <v>8.6666666666666661</v>
      </c>
      <c r="G14" s="14">
        <v>234</v>
      </c>
      <c r="H14" s="61">
        <f t="shared" si="1"/>
        <v>28.205128205128204</v>
      </c>
      <c r="I14" s="83">
        <v>9</v>
      </c>
      <c r="J14" s="84">
        <f t="shared" si="2"/>
        <v>28.125</v>
      </c>
      <c r="K14" s="44">
        <v>65</v>
      </c>
      <c r="L14" s="75">
        <f t="shared" si="3"/>
        <v>17.692307692307693</v>
      </c>
      <c r="M14" s="64">
        <f t="shared" si="4"/>
        <v>82.689102564102555</v>
      </c>
      <c r="N14" s="9" t="s">
        <v>115</v>
      </c>
    </row>
    <row r="15" spans="1:14" ht="15.75" customHeight="1" x14ac:dyDescent="0.25">
      <c r="A15" s="9">
        <v>11</v>
      </c>
      <c r="B15" s="99" t="s">
        <v>64</v>
      </c>
      <c r="C15" s="23" t="s">
        <v>19</v>
      </c>
      <c r="D15" s="9" t="s">
        <v>11</v>
      </c>
      <c r="E15" s="23">
        <v>25</v>
      </c>
      <c r="F15" s="30">
        <f t="shared" si="0"/>
        <v>16.666666666666668</v>
      </c>
      <c r="G15" s="14">
        <v>256</v>
      </c>
      <c r="H15" s="61">
        <f t="shared" si="1"/>
        <v>25.78125</v>
      </c>
      <c r="I15" s="32">
        <v>0</v>
      </c>
      <c r="J15" s="60">
        <f t="shared" si="2"/>
        <v>0</v>
      </c>
      <c r="K15" s="44">
        <v>0</v>
      </c>
      <c r="L15" s="75">
        <v>0</v>
      </c>
      <c r="M15" s="64">
        <f t="shared" si="4"/>
        <v>42.447916666666671</v>
      </c>
      <c r="N15" s="9" t="s">
        <v>115</v>
      </c>
    </row>
    <row r="16" spans="1:14" ht="15" customHeight="1" x14ac:dyDescent="0.25">
      <c r="A16" s="9">
        <v>12</v>
      </c>
      <c r="B16" s="27" t="s">
        <v>65</v>
      </c>
      <c r="C16" s="23" t="s">
        <v>19</v>
      </c>
      <c r="D16" s="9" t="s">
        <v>11</v>
      </c>
      <c r="E16" s="23">
        <v>15</v>
      </c>
      <c r="F16" s="30">
        <f t="shared" si="0"/>
        <v>10</v>
      </c>
      <c r="G16" s="14">
        <v>233</v>
      </c>
      <c r="H16" s="61">
        <f t="shared" si="1"/>
        <v>28.326180257510728</v>
      </c>
      <c r="I16" s="83">
        <v>9.4</v>
      </c>
      <c r="J16" s="84">
        <f t="shared" si="2"/>
        <v>29.375</v>
      </c>
      <c r="K16" s="44">
        <v>58.2</v>
      </c>
      <c r="L16" s="75">
        <f t="shared" si="3"/>
        <v>19.759450171821303</v>
      </c>
      <c r="M16" s="64">
        <f t="shared" si="4"/>
        <v>87.460630429332028</v>
      </c>
      <c r="N16" s="23" t="s">
        <v>45</v>
      </c>
    </row>
    <row r="17" spans="1:14" ht="14.25" customHeight="1" x14ac:dyDescent="0.25">
      <c r="A17" s="9">
        <v>13</v>
      </c>
      <c r="B17" s="99" t="s">
        <v>66</v>
      </c>
      <c r="C17" s="35" t="s">
        <v>14</v>
      </c>
      <c r="D17" s="9" t="s">
        <v>11</v>
      </c>
      <c r="E17" s="14">
        <v>0</v>
      </c>
      <c r="F17" s="39">
        <f t="shared" si="0"/>
        <v>0</v>
      </c>
      <c r="G17" s="14">
        <v>290</v>
      </c>
      <c r="H17" s="61">
        <f t="shared" si="1"/>
        <v>22.758620689655171</v>
      </c>
      <c r="I17" s="23">
        <v>8.6</v>
      </c>
      <c r="J17" s="84">
        <f t="shared" si="2"/>
        <v>26.875</v>
      </c>
      <c r="K17" s="33">
        <v>72.2</v>
      </c>
      <c r="L17" s="75">
        <f t="shared" si="3"/>
        <v>15.927977839335179</v>
      </c>
      <c r="M17" s="64">
        <f t="shared" si="4"/>
        <v>65.561598528990359</v>
      </c>
      <c r="N17" s="9" t="s">
        <v>115</v>
      </c>
    </row>
    <row r="18" spans="1:14" ht="14.25" customHeight="1" x14ac:dyDescent="0.25">
      <c r="A18" s="9">
        <v>14</v>
      </c>
      <c r="B18" s="27" t="s">
        <v>67</v>
      </c>
      <c r="C18" s="23" t="s">
        <v>14</v>
      </c>
      <c r="D18" s="9" t="s">
        <v>11</v>
      </c>
      <c r="E18" s="23">
        <v>9</v>
      </c>
      <c r="F18" s="30">
        <f t="shared" si="0"/>
        <v>6</v>
      </c>
      <c r="G18" s="14">
        <v>228</v>
      </c>
      <c r="H18" s="61">
        <f t="shared" si="1"/>
        <v>28.94736842105263</v>
      </c>
      <c r="I18" s="38">
        <v>8</v>
      </c>
      <c r="J18" s="84">
        <f t="shared" si="2"/>
        <v>25</v>
      </c>
      <c r="K18" s="33">
        <v>68</v>
      </c>
      <c r="L18" s="75">
        <f t="shared" si="3"/>
        <v>16.911764705882351</v>
      </c>
      <c r="M18" s="64">
        <f t="shared" si="4"/>
        <v>76.859133126934978</v>
      </c>
      <c r="N18" s="9" t="s">
        <v>115</v>
      </c>
    </row>
    <row r="19" spans="1:14" x14ac:dyDescent="0.25">
      <c r="A19" s="54">
        <v>15</v>
      </c>
      <c r="B19" s="99" t="s">
        <v>68</v>
      </c>
      <c r="C19" s="81" t="s">
        <v>14</v>
      </c>
      <c r="D19" s="9" t="s">
        <v>11</v>
      </c>
      <c r="E19" s="35">
        <v>10</v>
      </c>
      <c r="F19" s="30">
        <f t="shared" si="0"/>
        <v>6.666666666666667</v>
      </c>
      <c r="G19" s="35">
        <v>220</v>
      </c>
      <c r="H19" s="61">
        <f t="shared" si="1"/>
        <v>30</v>
      </c>
      <c r="I19" s="23">
        <v>9.6</v>
      </c>
      <c r="J19" s="84">
        <f>30*I19/9.6</f>
        <v>30</v>
      </c>
      <c r="K19" s="35">
        <v>62</v>
      </c>
      <c r="L19" s="75">
        <f t="shared" si="3"/>
        <v>18.548387096774192</v>
      </c>
      <c r="M19" s="64">
        <f t="shared" si="4"/>
        <v>85.215053763440849</v>
      </c>
      <c r="N19" s="9" t="s">
        <v>115</v>
      </c>
    </row>
    <row r="20" spans="1:14" x14ac:dyDescent="0.25">
      <c r="A20" s="54">
        <v>16</v>
      </c>
      <c r="B20" s="27" t="s">
        <v>69</v>
      </c>
      <c r="C20" s="81" t="s">
        <v>14</v>
      </c>
      <c r="D20" s="9" t="s">
        <v>11</v>
      </c>
      <c r="E20" s="35">
        <v>14</v>
      </c>
      <c r="F20" s="30">
        <f t="shared" si="0"/>
        <v>9.3333333333333339</v>
      </c>
      <c r="G20" s="35">
        <v>300</v>
      </c>
      <c r="H20" s="61">
        <f t="shared" si="1"/>
        <v>22</v>
      </c>
      <c r="I20" s="23">
        <v>7.8</v>
      </c>
      <c r="J20" s="84">
        <f t="shared" ref="J20:J22" si="5">30*I20/9.6</f>
        <v>24.375</v>
      </c>
      <c r="K20" s="35">
        <v>72.400000000000006</v>
      </c>
      <c r="L20" s="75">
        <f t="shared" si="3"/>
        <v>15.883977900552486</v>
      </c>
      <c r="M20" s="64">
        <f t="shared" si="4"/>
        <v>71.592311233885823</v>
      </c>
      <c r="N20" s="9" t="s">
        <v>115</v>
      </c>
    </row>
    <row r="21" spans="1:14" x14ac:dyDescent="0.25">
      <c r="A21" s="54">
        <v>17</v>
      </c>
      <c r="B21" s="99" t="s">
        <v>70</v>
      </c>
      <c r="C21" s="81" t="s">
        <v>39</v>
      </c>
      <c r="D21" s="9" t="s">
        <v>11</v>
      </c>
      <c r="E21" s="54">
        <v>21</v>
      </c>
      <c r="F21" s="30">
        <f t="shared" si="0"/>
        <v>14</v>
      </c>
      <c r="G21" s="35">
        <v>240</v>
      </c>
      <c r="H21" s="61">
        <f t="shared" si="1"/>
        <v>27.5</v>
      </c>
      <c r="I21" s="23">
        <v>8.1999999999999993</v>
      </c>
      <c r="J21" s="84">
        <f t="shared" si="5"/>
        <v>25.624999999999996</v>
      </c>
      <c r="K21" s="35">
        <v>59.5</v>
      </c>
      <c r="L21" s="75">
        <f t="shared" si="3"/>
        <v>19.327731092436974</v>
      </c>
      <c r="M21" s="64">
        <f t="shared" si="4"/>
        <v>86.452731092436977</v>
      </c>
      <c r="N21" s="23" t="s">
        <v>45</v>
      </c>
    </row>
    <row r="22" spans="1:14" x14ac:dyDescent="0.25">
      <c r="A22" s="54">
        <v>18</v>
      </c>
      <c r="B22" s="27" t="s">
        <v>71</v>
      </c>
      <c r="C22" s="81" t="s">
        <v>19</v>
      </c>
      <c r="D22" s="9" t="s">
        <v>11</v>
      </c>
      <c r="E22" s="54">
        <v>15</v>
      </c>
      <c r="F22" s="30">
        <f t="shared" si="0"/>
        <v>10</v>
      </c>
      <c r="G22" s="35">
        <v>285</v>
      </c>
      <c r="H22" s="61">
        <f t="shared" si="1"/>
        <v>23.157894736842106</v>
      </c>
      <c r="I22" s="23">
        <v>8</v>
      </c>
      <c r="J22" s="84">
        <f t="shared" si="5"/>
        <v>25</v>
      </c>
      <c r="K22" s="35">
        <v>72</v>
      </c>
      <c r="L22" s="75">
        <f t="shared" si="3"/>
        <v>15.972222222222221</v>
      </c>
      <c r="M22" s="64">
        <f t="shared" si="4"/>
        <v>74.130116959064338</v>
      </c>
      <c r="N22" s="9" t="s">
        <v>115</v>
      </c>
    </row>
  </sheetData>
  <mergeCells count="9">
    <mergeCell ref="I3:J3"/>
    <mergeCell ref="M3:M4"/>
    <mergeCell ref="N3:N4"/>
    <mergeCell ref="A3:A4"/>
    <mergeCell ref="B3:B4"/>
    <mergeCell ref="C3:C4"/>
    <mergeCell ref="E3:F3"/>
    <mergeCell ref="G3:H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B3" sqref="B3:B4"/>
    </sheetView>
  </sheetViews>
  <sheetFormatPr defaultRowHeight="15" x14ac:dyDescent="0.25"/>
  <cols>
    <col min="1" max="1" width="8.7109375" customWidth="1"/>
    <col min="2" max="2" width="9.7109375" customWidth="1"/>
    <col min="3" max="3" width="10.85546875" customWidth="1"/>
    <col min="4" max="4" width="20.7109375" customWidth="1"/>
    <col min="5" max="13" width="8.7109375" customWidth="1"/>
    <col min="14" max="14" width="15" customWidth="1"/>
    <col min="15" max="1026" width="8.7109375" customWidth="1"/>
  </cols>
  <sheetData>
    <row r="1" spans="1:14" ht="15.75" x14ac:dyDescent="0.25">
      <c r="A1" s="1" t="s">
        <v>36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8.75" x14ac:dyDescent="0.25">
      <c r="A2" s="3"/>
      <c r="B2" s="4"/>
      <c r="C2" s="5"/>
      <c r="D2" s="5"/>
      <c r="E2" s="6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 x14ac:dyDescent="0.25">
      <c r="A3" s="103" t="s">
        <v>0</v>
      </c>
      <c r="B3" s="103" t="s">
        <v>46</v>
      </c>
      <c r="C3" s="103" t="s">
        <v>1</v>
      </c>
      <c r="D3" s="7"/>
      <c r="E3" s="101" t="s">
        <v>2</v>
      </c>
      <c r="F3" s="101"/>
      <c r="G3" s="101" t="s">
        <v>29</v>
      </c>
      <c r="H3" s="101"/>
      <c r="I3" s="101" t="s">
        <v>30</v>
      </c>
      <c r="J3" s="101"/>
      <c r="K3" s="104" t="s">
        <v>31</v>
      </c>
      <c r="L3" s="105"/>
      <c r="M3" s="101" t="s">
        <v>3</v>
      </c>
      <c r="N3" s="102" t="s">
        <v>4</v>
      </c>
    </row>
    <row r="4" spans="1:14" ht="38.25" x14ac:dyDescent="0.25">
      <c r="A4" s="103"/>
      <c r="B4" s="103"/>
      <c r="C4" s="103"/>
      <c r="D4" s="7" t="s">
        <v>5</v>
      </c>
      <c r="E4" s="8" t="s">
        <v>6</v>
      </c>
      <c r="F4" s="8" t="s">
        <v>7</v>
      </c>
      <c r="G4" s="8" t="s">
        <v>8</v>
      </c>
      <c r="H4" s="8" t="s">
        <v>7</v>
      </c>
      <c r="I4" s="8" t="s">
        <v>9</v>
      </c>
      <c r="J4" s="8" t="s">
        <v>7</v>
      </c>
      <c r="K4" s="59" t="s">
        <v>9</v>
      </c>
      <c r="L4" s="59" t="s">
        <v>7</v>
      </c>
      <c r="M4" s="101"/>
      <c r="N4" s="102"/>
    </row>
    <row r="5" spans="1:14" x14ac:dyDescent="0.25">
      <c r="A5" s="28">
        <v>1</v>
      </c>
      <c r="B5" s="25" t="s">
        <v>77</v>
      </c>
      <c r="C5" s="29" t="s">
        <v>41</v>
      </c>
      <c r="D5" s="9" t="s">
        <v>11</v>
      </c>
      <c r="E5" s="11">
        <v>19</v>
      </c>
      <c r="F5" s="30">
        <f>20*E5/30</f>
        <v>12.666666666666666</v>
      </c>
      <c r="G5" s="14">
        <v>338</v>
      </c>
      <c r="H5" s="79">
        <f>30*172/G5</f>
        <v>15.266272189349113</v>
      </c>
      <c r="I5" s="32">
        <v>6.4</v>
      </c>
      <c r="J5" s="61">
        <f>30*I5/9.2</f>
        <v>20.869565217391305</v>
      </c>
      <c r="K5" s="14">
        <v>73</v>
      </c>
      <c r="L5" s="61">
        <f>20*55.3/K5</f>
        <v>15.150684931506849</v>
      </c>
      <c r="M5" s="34">
        <f>F5+H5+J5+L5</f>
        <v>63.953189004913938</v>
      </c>
      <c r="N5" s="9" t="s">
        <v>115</v>
      </c>
    </row>
    <row r="6" spans="1:14" x14ac:dyDescent="0.25">
      <c r="A6" s="28">
        <v>2</v>
      </c>
      <c r="B6" s="22" t="s">
        <v>78</v>
      </c>
      <c r="C6" s="29" t="s">
        <v>20</v>
      </c>
      <c r="D6" s="9" t="s">
        <v>11</v>
      </c>
      <c r="E6" s="11">
        <v>20</v>
      </c>
      <c r="F6" s="30">
        <f t="shared" ref="F6:F27" si="0">20*E6/30</f>
        <v>13.333333333333334</v>
      </c>
      <c r="G6" s="35">
        <v>282</v>
      </c>
      <c r="H6" s="79">
        <f t="shared" ref="H6:H27" si="1">30*172/G6</f>
        <v>18.297872340425531</v>
      </c>
      <c r="I6" s="23">
        <v>6.6</v>
      </c>
      <c r="J6" s="61">
        <f t="shared" ref="J6:J27" si="2">30*I6/9.2</f>
        <v>21.521739130434785</v>
      </c>
      <c r="K6" s="14">
        <v>77</v>
      </c>
      <c r="L6" s="61">
        <f t="shared" ref="L6:L27" si="3">20*55.3/K6</f>
        <v>14.363636363636363</v>
      </c>
      <c r="M6" s="34">
        <f t="shared" ref="M6:M27" si="4">F6+H6+J6+L6</f>
        <v>67.516581167830012</v>
      </c>
      <c r="N6" s="9" t="s">
        <v>115</v>
      </c>
    </row>
    <row r="7" spans="1:14" x14ac:dyDescent="0.25">
      <c r="A7" s="28">
        <v>3</v>
      </c>
      <c r="B7" s="25" t="s">
        <v>79</v>
      </c>
      <c r="C7" s="29" t="s">
        <v>20</v>
      </c>
      <c r="D7" s="9" t="s">
        <v>11</v>
      </c>
      <c r="E7" s="11">
        <v>18</v>
      </c>
      <c r="F7" s="30">
        <f t="shared" si="0"/>
        <v>12</v>
      </c>
      <c r="G7" s="14">
        <v>281</v>
      </c>
      <c r="H7" s="79">
        <f t="shared" si="1"/>
        <v>18.362989323843415</v>
      </c>
      <c r="I7" s="32">
        <v>6</v>
      </c>
      <c r="J7" s="61">
        <f t="shared" si="2"/>
        <v>19.565217391304348</v>
      </c>
      <c r="K7" s="14">
        <v>78.400000000000006</v>
      </c>
      <c r="L7" s="61">
        <f t="shared" si="3"/>
        <v>14.107142857142856</v>
      </c>
      <c r="M7" s="34">
        <f t="shared" si="4"/>
        <v>64.035349572290627</v>
      </c>
      <c r="N7" s="9" t="s">
        <v>115</v>
      </c>
    </row>
    <row r="8" spans="1:14" x14ac:dyDescent="0.25">
      <c r="A8" s="28">
        <v>4</v>
      </c>
      <c r="B8" s="22" t="s">
        <v>80</v>
      </c>
      <c r="C8" s="29" t="s">
        <v>41</v>
      </c>
      <c r="D8" s="9" t="s">
        <v>11</v>
      </c>
      <c r="E8" s="11">
        <v>20</v>
      </c>
      <c r="F8" s="30">
        <f t="shared" si="0"/>
        <v>13.333333333333334</v>
      </c>
      <c r="G8" s="14">
        <v>224</v>
      </c>
      <c r="H8" s="79">
        <f t="shared" si="1"/>
        <v>23.035714285714285</v>
      </c>
      <c r="I8" s="83">
        <v>7.6</v>
      </c>
      <c r="J8" s="61">
        <f t="shared" si="2"/>
        <v>24.782608695652176</v>
      </c>
      <c r="K8" s="14">
        <v>60.7</v>
      </c>
      <c r="L8" s="61">
        <f t="shared" si="3"/>
        <v>18.220757825370676</v>
      </c>
      <c r="M8" s="34">
        <f t="shared" si="4"/>
        <v>79.372414140070475</v>
      </c>
      <c r="N8" s="9" t="s">
        <v>115</v>
      </c>
    </row>
    <row r="9" spans="1:14" x14ac:dyDescent="0.25">
      <c r="A9" s="28">
        <v>5</v>
      </c>
      <c r="B9" s="25" t="s">
        <v>81</v>
      </c>
      <c r="C9" s="37" t="s">
        <v>41</v>
      </c>
      <c r="D9" s="9" t="s">
        <v>11</v>
      </c>
      <c r="E9" s="11">
        <v>21</v>
      </c>
      <c r="F9" s="30">
        <f t="shared" si="0"/>
        <v>14</v>
      </c>
      <c r="G9" s="14">
        <v>285</v>
      </c>
      <c r="H9" s="79">
        <f t="shared" si="1"/>
        <v>18.105263157894736</v>
      </c>
      <c r="I9" s="38">
        <v>7.4</v>
      </c>
      <c r="J9" s="61">
        <f t="shared" si="2"/>
        <v>24.130434782608699</v>
      </c>
      <c r="K9" s="14">
        <v>67.400000000000006</v>
      </c>
      <c r="L9" s="61">
        <f t="shared" si="3"/>
        <v>16.409495548961424</v>
      </c>
      <c r="M9" s="34">
        <f t="shared" si="4"/>
        <v>72.645193489464873</v>
      </c>
      <c r="N9" s="9" t="s">
        <v>115</v>
      </c>
    </row>
    <row r="10" spans="1:14" x14ac:dyDescent="0.25">
      <c r="A10" s="28">
        <v>6</v>
      </c>
      <c r="B10" s="22" t="s">
        <v>82</v>
      </c>
      <c r="C10" s="29" t="s">
        <v>41</v>
      </c>
      <c r="D10" s="9" t="s">
        <v>11</v>
      </c>
      <c r="E10" s="11">
        <v>12</v>
      </c>
      <c r="F10" s="30">
        <f t="shared" si="0"/>
        <v>8</v>
      </c>
      <c r="G10" s="35">
        <v>194</v>
      </c>
      <c r="H10" s="79">
        <f t="shared" si="1"/>
        <v>26.597938144329898</v>
      </c>
      <c r="I10" s="83">
        <v>9</v>
      </c>
      <c r="J10" s="61">
        <f t="shared" si="2"/>
        <v>29.347826086956523</v>
      </c>
      <c r="K10" s="14">
        <v>59.2</v>
      </c>
      <c r="L10" s="61">
        <f t="shared" si="3"/>
        <v>18.682432432432432</v>
      </c>
      <c r="M10" s="34">
        <f t="shared" si="4"/>
        <v>82.628196663718853</v>
      </c>
      <c r="N10" s="9" t="s">
        <v>115</v>
      </c>
    </row>
    <row r="11" spans="1:14" x14ac:dyDescent="0.25">
      <c r="A11" s="28">
        <v>7</v>
      </c>
      <c r="B11" s="25" t="s">
        <v>83</v>
      </c>
      <c r="C11" s="29" t="s">
        <v>41</v>
      </c>
      <c r="D11" s="9" t="s">
        <v>11</v>
      </c>
      <c r="E11" s="11">
        <v>7</v>
      </c>
      <c r="F11" s="30">
        <f t="shared" si="0"/>
        <v>4.666666666666667</v>
      </c>
      <c r="G11" s="18">
        <v>211</v>
      </c>
      <c r="H11" s="79">
        <f t="shared" si="1"/>
        <v>24.454976303317537</v>
      </c>
      <c r="I11" s="98">
        <v>8.6</v>
      </c>
      <c r="J11" s="61">
        <f t="shared" si="2"/>
        <v>28.043478260869566</v>
      </c>
      <c r="K11" s="18">
        <v>65</v>
      </c>
      <c r="L11" s="61">
        <f t="shared" si="3"/>
        <v>17.015384615384615</v>
      </c>
      <c r="M11" s="34">
        <f t="shared" si="4"/>
        <v>74.18050584623839</v>
      </c>
      <c r="N11" s="9" t="s">
        <v>115</v>
      </c>
    </row>
    <row r="12" spans="1:14" x14ac:dyDescent="0.25">
      <c r="A12" s="28">
        <v>8</v>
      </c>
      <c r="B12" s="22" t="s">
        <v>84</v>
      </c>
      <c r="C12" s="37" t="s">
        <v>14</v>
      </c>
      <c r="D12" s="9" t="s">
        <v>11</v>
      </c>
      <c r="E12" s="11">
        <v>12</v>
      </c>
      <c r="F12" s="30">
        <f t="shared" si="0"/>
        <v>8</v>
      </c>
      <c r="G12" s="14">
        <v>390</v>
      </c>
      <c r="H12" s="79">
        <f t="shared" si="1"/>
        <v>13.23076923076923</v>
      </c>
      <c r="I12" s="82">
        <v>0</v>
      </c>
      <c r="J12" s="85">
        <f t="shared" si="2"/>
        <v>0</v>
      </c>
      <c r="K12" s="14">
        <v>0</v>
      </c>
      <c r="L12" s="61">
        <v>0</v>
      </c>
      <c r="M12" s="34">
        <f t="shared" si="4"/>
        <v>21.23076923076923</v>
      </c>
      <c r="N12" s="9" t="s">
        <v>115</v>
      </c>
    </row>
    <row r="13" spans="1:14" x14ac:dyDescent="0.25">
      <c r="A13" s="40">
        <v>9</v>
      </c>
      <c r="B13" s="25" t="s">
        <v>85</v>
      </c>
      <c r="C13" s="35" t="s">
        <v>19</v>
      </c>
      <c r="D13" s="9" t="s">
        <v>11</v>
      </c>
      <c r="E13" s="23">
        <v>15</v>
      </c>
      <c r="F13" s="30">
        <f t="shared" si="0"/>
        <v>10</v>
      </c>
      <c r="G13" s="14">
        <v>172</v>
      </c>
      <c r="H13" s="79">
        <f t="shared" si="1"/>
        <v>30</v>
      </c>
      <c r="I13" s="23">
        <v>0</v>
      </c>
      <c r="J13" s="85">
        <f t="shared" si="2"/>
        <v>0</v>
      </c>
      <c r="K13" s="14">
        <v>0</v>
      </c>
      <c r="L13" s="61">
        <v>0</v>
      </c>
      <c r="M13" s="34">
        <f t="shared" si="4"/>
        <v>40</v>
      </c>
      <c r="N13" s="9" t="s">
        <v>115</v>
      </c>
    </row>
    <row r="14" spans="1:14" x14ac:dyDescent="0.25">
      <c r="A14" s="28">
        <v>10</v>
      </c>
      <c r="B14" s="22" t="s">
        <v>86</v>
      </c>
      <c r="C14" s="29" t="s">
        <v>20</v>
      </c>
      <c r="D14" s="9" t="s">
        <v>11</v>
      </c>
      <c r="E14" s="11">
        <v>0</v>
      </c>
      <c r="F14" s="30">
        <f t="shared" si="0"/>
        <v>0</v>
      </c>
      <c r="G14" s="35">
        <v>0</v>
      </c>
      <c r="H14" s="89">
        <v>0</v>
      </c>
      <c r="I14" s="23">
        <v>6</v>
      </c>
      <c r="J14" s="85">
        <f t="shared" si="2"/>
        <v>19.565217391304348</v>
      </c>
      <c r="K14" s="14">
        <v>0</v>
      </c>
      <c r="L14" s="61">
        <v>0</v>
      </c>
      <c r="M14" s="34">
        <f t="shared" si="4"/>
        <v>19.565217391304348</v>
      </c>
      <c r="N14" s="9" t="s">
        <v>115</v>
      </c>
    </row>
    <row r="15" spans="1:14" x14ac:dyDescent="0.25">
      <c r="A15" s="28">
        <v>11</v>
      </c>
      <c r="B15" s="25" t="s">
        <v>87</v>
      </c>
      <c r="C15" s="16" t="s">
        <v>20</v>
      </c>
      <c r="D15" s="9" t="s">
        <v>11</v>
      </c>
      <c r="E15" s="11">
        <v>7</v>
      </c>
      <c r="F15" s="30">
        <f t="shared" si="0"/>
        <v>4.666666666666667</v>
      </c>
      <c r="G15" s="14">
        <v>0</v>
      </c>
      <c r="H15" s="89">
        <v>0</v>
      </c>
      <c r="I15" s="82">
        <v>0</v>
      </c>
      <c r="J15" s="85">
        <f t="shared" si="2"/>
        <v>0</v>
      </c>
      <c r="K15" s="14">
        <v>0</v>
      </c>
      <c r="L15" s="61">
        <v>0</v>
      </c>
      <c r="M15" s="34">
        <f t="shared" si="4"/>
        <v>4.666666666666667</v>
      </c>
      <c r="N15" s="9" t="s">
        <v>115</v>
      </c>
    </row>
    <row r="16" spans="1:14" x14ac:dyDescent="0.25">
      <c r="A16" s="28">
        <v>12</v>
      </c>
      <c r="B16" s="22" t="s">
        <v>88</v>
      </c>
      <c r="C16" s="35" t="s">
        <v>14</v>
      </c>
      <c r="D16" s="9" t="s">
        <v>11</v>
      </c>
      <c r="E16" s="23">
        <v>20</v>
      </c>
      <c r="F16" s="30">
        <f t="shared" si="0"/>
        <v>13.333333333333334</v>
      </c>
      <c r="G16" s="14">
        <v>210</v>
      </c>
      <c r="H16" s="79">
        <f t="shared" si="1"/>
        <v>24.571428571428573</v>
      </c>
      <c r="I16" s="23">
        <v>9.1999999999999993</v>
      </c>
      <c r="J16" s="61">
        <f t="shared" si="2"/>
        <v>30.000000000000004</v>
      </c>
      <c r="K16" s="14">
        <v>55.3</v>
      </c>
      <c r="L16" s="61">
        <f t="shared" si="3"/>
        <v>20</v>
      </c>
      <c r="M16" s="34">
        <f t="shared" si="4"/>
        <v>87.904761904761912</v>
      </c>
      <c r="N16" s="23" t="s">
        <v>44</v>
      </c>
    </row>
    <row r="17" spans="1:14" x14ac:dyDescent="0.25">
      <c r="A17" s="28">
        <v>13</v>
      </c>
      <c r="B17" s="25" t="s">
        <v>89</v>
      </c>
      <c r="C17" s="14" t="s">
        <v>19</v>
      </c>
      <c r="D17" s="9" t="s">
        <v>11</v>
      </c>
      <c r="E17" s="11">
        <v>17</v>
      </c>
      <c r="F17" s="30">
        <f t="shared" si="0"/>
        <v>11.333333333333334</v>
      </c>
      <c r="G17" s="14">
        <v>210</v>
      </c>
      <c r="H17" s="79">
        <f t="shared" si="1"/>
        <v>24.571428571428573</v>
      </c>
      <c r="I17" s="23">
        <v>8.1999999999999993</v>
      </c>
      <c r="J17" s="61">
        <f t="shared" si="2"/>
        <v>26.739130434782609</v>
      </c>
      <c r="K17" s="14">
        <v>55.8</v>
      </c>
      <c r="L17" s="61">
        <f t="shared" si="3"/>
        <v>19.820788530465951</v>
      </c>
      <c r="M17" s="34">
        <f t="shared" si="4"/>
        <v>82.464680870010469</v>
      </c>
      <c r="N17" s="9" t="s">
        <v>115</v>
      </c>
    </row>
    <row r="18" spans="1:14" x14ac:dyDescent="0.25">
      <c r="A18" s="28">
        <v>14</v>
      </c>
      <c r="B18" s="22" t="s">
        <v>90</v>
      </c>
      <c r="C18" s="16" t="s">
        <v>40</v>
      </c>
      <c r="D18" s="9" t="s">
        <v>11</v>
      </c>
      <c r="E18" s="11">
        <v>9</v>
      </c>
      <c r="F18" s="30">
        <f t="shared" si="0"/>
        <v>6</v>
      </c>
      <c r="G18" s="14">
        <v>278</v>
      </c>
      <c r="H18" s="79">
        <f t="shared" si="1"/>
        <v>18.561151079136689</v>
      </c>
      <c r="I18" s="23">
        <v>7</v>
      </c>
      <c r="J18" s="61">
        <f t="shared" si="2"/>
        <v>22.826086956521742</v>
      </c>
      <c r="K18" s="14">
        <v>77.5</v>
      </c>
      <c r="L18" s="61">
        <f t="shared" si="3"/>
        <v>14.270967741935484</v>
      </c>
      <c r="M18" s="34">
        <f t="shared" si="4"/>
        <v>61.658205777593913</v>
      </c>
      <c r="N18" s="9" t="s">
        <v>115</v>
      </c>
    </row>
    <row r="19" spans="1:14" x14ac:dyDescent="0.25">
      <c r="A19" s="28">
        <v>15</v>
      </c>
      <c r="B19" s="25" t="s">
        <v>91</v>
      </c>
      <c r="C19" s="14" t="s">
        <v>19</v>
      </c>
      <c r="D19" s="9" t="s">
        <v>11</v>
      </c>
      <c r="E19" s="11">
        <v>16</v>
      </c>
      <c r="F19" s="30">
        <f t="shared" si="0"/>
        <v>10.666666666666666</v>
      </c>
      <c r="G19" s="14">
        <v>207</v>
      </c>
      <c r="H19" s="79">
        <f t="shared" si="1"/>
        <v>24.927536231884059</v>
      </c>
      <c r="I19" s="23">
        <v>8.1999999999999993</v>
      </c>
      <c r="J19" s="61">
        <f t="shared" si="2"/>
        <v>26.739130434782609</v>
      </c>
      <c r="K19" s="14">
        <v>56.2</v>
      </c>
      <c r="L19" s="61">
        <f t="shared" si="3"/>
        <v>19.6797153024911</v>
      </c>
      <c r="M19" s="34">
        <f t="shared" si="4"/>
        <v>82.013048635824433</v>
      </c>
      <c r="N19" s="9" t="s">
        <v>115</v>
      </c>
    </row>
    <row r="20" spans="1:14" x14ac:dyDescent="0.25">
      <c r="A20" s="28">
        <v>16</v>
      </c>
      <c r="B20" s="22" t="s">
        <v>92</v>
      </c>
      <c r="C20" s="35" t="s">
        <v>19</v>
      </c>
      <c r="D20" s="9" t="s">
        <v>11</v>
      </c>
      <c r="E20" s="11">
        <v>15</v>
      </c>
      <c r="F20" s="30">
        <f t="shared" si="0"/>
        <v>10</v>
      </c>
      <c r="G20" s="14">
        <v>305</v>
      </c>
      <c r="H20" s="79">
        <f t="shared" si="1"/>
        <v>16.918032786885245</v>
      </c>
      <c r="I20" s="23">
        <v>0</v>
      </c>
      <c r="J20" s="85">
        <f t="shared" si="2"/>
        <v>0</v>
      </c>
      <c r="K20" s="14">
        <v>0</v>
      </c>
      <c r="L20" s="61">
        <v>0</v>
      </c>
      <c r="M20" s="34">
        <f t="shared" si="4"/>
        <v>26.918032786885245</v>
      </c>
      <c r="N20" s="9" t="s">
        <v>115</v>
      </c>
    </row>
    <row r="21" spans="1:14" x14ac:dyDescent="0.25">
      <c r="A21" s="28">
        <v>17</v>
      </c>
      <c r="B21" s="25" t="s">
        <v>93</v>
      </c>
      <c r="C21" s="35" t="s">
        <v>14</v>
      </c>
      <c r="D21" s="9" t="s">
        <v>11</v>
      </c>
      <c r="E21" s="11">
        <v>8</v>
      </c>
      <c r="F21" s="30">
        <f t="shared" si="0"/>
        <v>5.333333333333333</v>
      </c>
      <c r="G21" s="14">
        <v>283</v>
      </c>
      <c r="H21" s="79">
        <f t="shared" si="1"/>
        <v>18.233215547703182</v>
      </c>
      <c r="I21" s="23">
        <v>0</v>
      </c>
      <c r="J21" s="85">
        <f t="shared" si="2"/>
        <v>0</v>
      </c>
      <c r="K21" s="14">
        <v>0</v>
      </c>
      <c r="L21" s="61">
        <v>0</v>
      </c>
      <c r="M21" s="34">
        <f t="shared" si="4"/>
        <v>23.566548881036514</v>
      </c>
      <c r="N21" s="9" t="s">
        <v>115</v>
      </c>
    </row>
    <row r="22" spans="1:14" x14ac:dyDescent="0.25">
      <c r="A22" s="28">
        <v>18</v>
      </c>
      <c r="B22" s="22" t="s">
        <v>94</v>
      </c>
      <c r="C22" s="35" t="s">
        <v>14</v>
      </c>
      <c r="D22" s="9" t="s">
        <v>11</v>
      </c>
      <c r="E22" s="11">
        <v>19</v>
      </c>
      <c r="F22" s="30">
        <f t="shared" si="0"/>
        <v>12.666666666666666</v>
      </c>
      <c r="G22" s="14">
        <v>208</v>
      </c>
      <c r="H22" s="79">
        <f t="shared" si="1"/>
        <v>24.807692307692307</v>
      </c>
      <c r="I22" s="23">
        <v>0</v>
      </c>
      <c r="J22" s="85">
        <f t="shared" si="2"/>
        <v>0</v>
      </c>
      <c r="K22" s="14">
        <v>0</v>
      </c>
      <c r="L22" s="61">
        <v>0</v>
      </c>
      <c r="M22" s="34">
        <f t="shared" si="4"/>
        <v>37.474358974358971</v>
      </c>
      <c r="N22" s="9" t="s">
        <v>115</v>
      </c>
    </row>
    <row r="23" spans="1:14" x14ac:dyDescent="0.25">
      <c r="A23" s="28">
        <v>19</v>
      </c>
      <c r="B23" s="25" t="s">
        <v>95</v>
      </c>
      <c r="C23" s="35" t="s">
        <v>40</v>
      </c>
      <c r="D23" s="9" t="s">
        <v>11</v>
      </c>
      <c r="E23" s="11">
        <v>14</v>
      </c>
      <c r="F23" s="30">
        <f t="shared" si="0"/>
        <v>9.3333333333333339</v>
      </c>
      <c r="G23" s="14">
        <v>183</v>
      </c>
      <c r="H23" s="79">
        <f t="shared" si="1"/>
        <v>28.196721311475411</v>
      </c>
      <c r="I23" s="23">
        <v>8.1999999999999993</v>
      </c>
      <c r="J23" s="61">
        <f t="shared" si="2"/>
        <v>26.739130434782609</v>
      </c>
      <c r="K23" s="14">
        <v>62</v>
      </c>
      <c r="L23" s="61">
        <f t="shared" si="3"/>
        <v>17.838709677419356</v>
      </c>
      <c r="M23" s="34">
        <f t="shared" si="4"/>
        <v>82.107894757010712</v>
      </c>
      <c r="N23" s="9" t="s">
        <v>115</v>
      </c>
    </row>
    <row r="24" spans="1:14" x14ac:dyDescent="0.25">
      <c r="A24" s="28">
        <v>20</v>
      </c>
      <c r="B24" s="22" t="s">
        <v>96</v>
      </c>
      <c r="C24" s="35" t="s">
        <v>39</v>
      </c>
      <c r="D24" s="9" t="s">
        <v>11</v>
      </c>
      <c r="E24" s="11">
        <v>0</v>
      </c>
      <c r="F24" s="30">
        <f t="shared" si="0"/>
        <v>0</v>
      </c>
      <c r="G24" s="14">
        <v>202</v>
      </c>
      <c r="H24" s="79">
        <f t="shared" si="1"/>
        <v>25.544554455445546</v>
      </c>
      <c r="I24" s="23">
        <v>6</v>
      </c>
      <c r="J24" s="61">
        <f t="shared" si="2"/>
        <v>19.565217391304348</v>
      </c>
      <c r="K24" s="14">
        <v>82.2</v>
      </c>
      <c r="L24" s="61">
        <f t="shared" si="3"/>
        <v>13.454987834549877</v>
      </c>
      <c r="M24" s="34">
        <f t="shared" si="4"/>
        <v>58.564759681299769</v>
      </c>
      <c r="N24" s="9" t="s">
        <v>115</v>
      </c>
    </row>
    <row r="25" spans="1:14" x14ac:dyDescent="0.25">
      <c r="A25" s="28">
        <v>21</v>
      </c>
      <c r="B25" s="25" t="s">
        <v>97</v>
      </c>
      <c r="C25" s="35" t="s">
        <v>41</v>
      </c>
      <c r="D25" s="9" t="s">
        <v>11</v>
      </c>
      <c r="E25" s="11">
        <v>16</v>
      </c>
      <c r="F25" s="30">
        <f t="shared" si="0"/>
        <v>10.666666666666666</v>
      </c>
      <c r="G25" s="14">
        <v>223</v>
      </c>
      <c r="H25" s="79">
        <f t="shared" si="1"/>
        <v>23.139013452914799</v>
      </c>
      <c r="I25" s="23">
        <v>6.2</v>
      </c>
      <c r="J25" s="61">
        <f t="shared" si="2"/>
        <v>20.217391304347828</v>
      </c>
      <c r="K25" s="14">
        <v>80.400000000000006</v>
      </c>
      <c r="L25" s="61">
        <f t="shared" si="3"/>
        <v>13.756218905472636</v>
      </c>
      <c r="M25" s="34">
        <f t="shared" si="4"/>
        <v>67.779290329401931</v>
      </c>
      <c r="N25" s="9" t="s">
        <v>115</v>
      </c>
    </row>
    <row r="26" spans="1:14" x14ac:dyDescent="0.25">
      <c r="A26" s="87">
        <v>22</v>
      </c>
      <c r="B26" s="22" t="s">
        <v>98</v>
      </c>
      <c r="C26" s="86" t="s">
        <v>40</v>
      </c>
      <c r="D26" s="9" t="s">
        <v>11</v>
      </c>
      <c r="E26" s="35">
        <v>17</v>
      </c>
      <c r="F26" s="30">
        <f t="shared" si="0"/>
        <v>11.333333333333334</v>
      </c>
      <c r="G26" s="35">
        <v>194</v>
      </c>
      <c r="H26" s="79">
        <f t="shared" si="1"/>
        <v>26.597938144329898</v>
      </c>
      <c r="I26" s="35">
        <v>8</v>
      </c>
      <c r="J26" s="61">
        <f t="shared" si="2"/>
        <v>26.086956521739133</v>
      </c>
      <c r="K26" s="14">
        <v>57.2</v>
      </c>
      <c r="L26" s="61">
        <f t="shared" si="3"/>
        <v>19.335664335664333</v>
      </c>
      <c r="M26" s="34">
        <f t="shared" si="4"/>
        <v>83.353892335066703</v>
      </c>
      <c r="N26" s="23" t="s">
        <v>45</v>
      </c>
    </row>
    <row r="27" spans="1:14" x14ac:dyDescent="0.25">
      <c r="A27" s="88">
        <v>23</v>
      </c>
      <c r="B27" s="25" t="s">
        <v>99</v>
      </c>
      <c r="C27" s="86" t="s">
        <v>41</v>
      </c>
      <c r="D27" s="9" t="s">
        <v>11</v>
      </c>
      <c r="E27" s="35">
        <v>11</v>
      </c>
      <c r="F27" s="30">
        <f t="shared" si="0"/>
        <v>7.333333333333333</v>
      </c>
      <c r="G27" s="35">
        <v>288</v>
      </c>
      <c r="H27" s="79">
        <f t="shared" si="1"/>
        <v>17.916666666666668</v>
      </c>
      <c r="I27" s="35">
        <v>7.2</v>
      </c>
      <c r="J27" s="61">
        <f t="shared" si="2"/>
        <v>23.478260869565219</v>
      </c>
      <c r="K27" s="14">
        <v>80.8</v>
      </c>
      <c r="L27" s="61">
        <f t="shared" si="3"/>
        <v>13.688118811881189</v>
      </c>
      <c r="M27" s="34">
        <f t="shared" si="4"/>
        <v>62.416379681446408</v>
      </c>
      <c r="N27" s="9" t="s">
        <v>115</v>
      </c>
    </row>
  </sheetData>
  <mergeCells count="9">
    <mergeCell ref="I3:J3"/>
    <mergeCell ref="M3:M4"/>
    <mergeCell ref="N3:N4"/>
    <mergeCell ref="A3:A4"/>
    <mergeCell ref="B3:B4"/>
    <mergeCell ref="C3:C4"/>
    <mergeCell ref="E3:F3"/>
    <mergeCell ref="G3:H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selection activeCell="E2" sqref="E2:F2"/>
    </sheetView>
  </sheetViews>
  <sheetFormatPr defaultRowHeight="15" x14ac:dyDescent="0.25"/>
  <cols>
    <col min="1" max="1" width="8.7109375" customWidth="1"/>
    <col min="2" max="2" width="15.5703125" customWidth="1"/>
    <col min="3" max="3" width="8.7109375" customWidth="1"/>
    <col min="4" max="4" width="22.140625" customWidth="1"/>
    <col min="5" max="12" width="8.7109375" customWidth="1"/>
    <col min="13" max="13" width="10.28515625" customWidth="1"/>
    <col min="14" max="14" width="17.42578125" customWidth="1"/>
    <col min="15" max="1026" width="8.7109375" customWidth="1"/>
  </cols>
  <sheetData>
    <row r="1" spans="1:14" ht="15.75" x14ac:dyDescent="0.25">
      <c r="A1" s="41" t="s">
        <v>37</v>
      </c>
      <c r="B1" s="41"/>
      <c r="C1" s="41"/>
      <c r="D1" s="41"/>
      <c r="E1" s="42"/>
      <c r="F1" s="42"/>
      <c r="G1" s="42"/>
      <c r="H1" s="43"/>
      <c r="I1" s="43"/>
      <c r="J1" s="43"/>
      <c r="K1" s="43"/>
      <c r="L1" s="43"/>
      <c r="M1" s="43"/>
      <c r="N1" s="43"/>
    </row>
    <row r="2" spans="1:14" ht="27.75" customHeight="1" x14ac:dyDescent="0.25">
      <c r="A2" s="103" t="s">
        <v>0</v>
      </c>
      <c r="B2" s="106" t="s">
        <v>46</v>
      </c>
      <c r="C2" s="103" t="s">
        <v>1</v>
      </c>
      <c r="D2" s="7"/>
      <c r="E2" s="101" t="s">
        <v>2</v>
      </c>
      <c r="F2" s="101"/>
      <c r="G2" s="101" t="s">
        <v>29</v>
      </c>
      <c r="H2" s="101"/>
      <c r="I2" s="101" t="s">
        <v>30</v>
      </c>
      <c r="J2" s="101"/>
      <c r="K2" s="104" t="s">
        <v>31</v>
      </c>
      <c r="L2" s="105"/>
      <c r="M2" s="101" t="s">
        <v>3</v>
      </c>
      <c r="N2" s="102" t="s">
        <v>4</v>
      </c>
    </row>
    <row r="3" spans="1:14" ht="42" customHeight="1" x14ac:dyDescent="0.25">
      <c r="A3" s="103"/>
      <c r="B3" s="106"/>
      <c r="C3" s="103"/>
      <c r="D3" s="7" t="s">
        <v>5</v>
      </c>
      <c r="E3" s="8" t="s">
        <v>6</v>
      </c>
      <c r="F3" s="8" t="s">
        <v>7</v>
      </c>
      <c r="G3" s="8" t="s">
        <v>8</v>
      </c>
      <c r="H3" s="8" t="s">
        <v>7</v>
      </c>
      <c r="I3" s="8" t="s">
        <v>9</v>
      </c>
      <c r="J3" s="8" t="s">
        <v>7</v>
      </c>
      <c r="K3" s="59" t="s">
        <v>9</v>
      </c>
      <c r="L3" s="59" t="s">
        <v>7</v>
      </c>
      <c r="M3" s="101"/>
      <c r="N3" s="102"/>
    </row>
    <row r="4" spans="1:14" ht="16.5" customHeight="1" x14ac:dyDescent="0.25">
      <c r="A4" s="9">
        <v>1</v>
      </c>
      <c r="B4" s="22" t="s">
        <v>100</v>
      </c>
      <c r="C4" s="23" t="s">
        <v>21</v>
      </c>
      <c r="D4" s="9" t="s">
        <v>42</v>
      </c>
      <c r="E4" s="19">
        <v>11</v>
      </c>
      <c r="F4" s="79">
        <f>20*E4/27.5</f>
        <v>8</v>
      </c>
      <c r="G4" s="19">
        <v>84</v>
      </c>
      <c r="H4" s="33">
        <f>30*84/G4</f>
        <v>30</v>
      </c>
      <c r="I4" s="13">
        <v>9.5</v>
      </c>
      <c r="J4" s="44">
        <f>30*I4/9.5</f>
        <v>30</v>
      </c>
      <c r="K4" s="97">
        <v>45</v>
      </c>
      <c r="L4" s="44">
        <f>20*45/K4</f>
        <v>20</v>
      </c>
      <c r="M4" s="26">
        <f>F4+H4+J4+L4</f>
        <v>88</v>
      </c>
      <c r="N4" s="9" t="s">
        <v>44</v>
      </c>
    </row>
    <row r="5" spans="1:14" ht="15.75" customHeight="1" x14ac:dyDescent="0.25">
      <c r="A5" s="9">
        <v>2</v>
      </c>
      <c r="B5" s="22" t="s">
        <v>101</v>
      </c>
      <c r="C5" s="23" t="s">
        <v>23</v>
      </c>
      <c r="D5" s="9" t="s">
        <v>42</v>
      </c>
      <c r="E5" s="19">
        <v>6</v>
      </c>
      <c r="F5" s="79">
        <f t="shared" ref="F5:F8" si="0">20*E5/27.5</f>
        <v>4.3636363636363633</v>
      </c>
      <c r="G5" s="19">
        <v>90</v>
      </c>
      <c r="H5" s="33">
        <f t="shared" ref="H5:H8" si="1">30*84/G5</f>
        <v>28</v>
      </c>
      <c r="I5" s="13">
        <v>8.1999999999999993</v>
      </c>
      <c r="J5" s="63">
        <f t="shared" ref="J5:J8" si="2">30*I5/9.5</f>
        <v>25.89473684210526</v>
      </c>
      <c r="K5" s="97">
        <v>49</v>
      </c>
      <c r="L5" s="63">
        <f t="shared" ref="L5:L8" si="3">20*45/K5</f>
        <v>18.367346938775512</v>
      </c>
      <c r="M5" s="90">
        <f t="shared" ref="M5:M8" si="4">F5+H5+J5+L5</f>
        <v>76.625720144517132</v>
      </c>
      <c r="N5" s="9" t="s">
        <v>45</v>
      </c>
    </row>
    <row r="6" spans="1:14" ht="14.25" customHeight="1" x14ac:dyDescent="0.25">
      <c r="A6" s="9">
        <v>3</v>
      </c>
      <c r="B6" s="22" t="s">
        <v>102</v>
      </c>
      <c r="C6" s="23" t="s">
        <v>23</v>
      </c>
      <c r="D6" s="9" t="s">
        <v>42</v>
      </c>
      <c r="E6" s="19">
        <v>5</v>
      </c>
      <c r="F6" s="79">
        <f t="shared" si="0"/>
        <v>3.6363636363636362</v>
      </c>
      <c r="G6" s="19">
        <v>90</v>
      </c>
      <c r="H6" s="33">
        <f t="shared" si="1"/>
        <v>28</v>
      </c>
      <c r="I6" s="91">
        <v>6.8</v>
      </c>
      <c r="J6" s="63">
        <f t="shared" si="2"/>
        <v>21.473684210526315</v>
      </c>
      <c r="K6" s="97">
        <v>55</v>
      </c>
      <c r="L6" s="63">
        <f t="shared" si="3"/>
        <v>16.363636363636363</v>
      </c>
      <c r="M6" s="90">
        <f t="shared" si="4"/>
        <v>69.473684210526315</v>
      </c>
      <c r="N6" s="9" t="s">
        <v>115</v>
      </c>
    </row>
    <row r="7" spans="1:14" ht="14.25" customHeight="1" x14ac:dyDescent="0.25">
      <c r="A7" s="9">
        <v>4</v>
      </c>
      <c r="B7" s="22" t="s">
        <v>103</v>
      </c>
      <c r="C7" s="23" t="s">
        <v>21</v>
      </c>
      <c r="D7" s="9" t="s">
        <v>42</v>
      </c>
      <c r="E7" s="19">
        <v>10.5</v>
      </c>
      <c r="F7" s="79">
        <f t="shared" si="0"/>
        <v>7.6363636363636367</v>
      </c>
      <c r="G7" s="19">
        <v>90</v>
      </c>
      <c r="H7" s="33">
        <f t="shared" si="1"/>
        <v>28</v>
      </c>
      <c r="I7" s="91">
        <v>6.7</v>
      </c>
      <c r="J7" s="63">
        <f t="shared" si="2"/>
        <v>21.157894736842106</v>
      </c>
      <c r="K7" s="97">
        <v>59</v>
      </c>
      <c r="L7" s="63">
        <f t="shared" si="3"/>
        <v>15.254237288135593</v>
      </c>
      <c r="M7" s="90">
        <f t="shared" si="4"/>
        <v>72.048495661341349</v>
      </c>
      <c r="N7" s="9" t="s">
        <v>115</v>
      </c>
    </row>
    <row r="8" spans="1:14" ht="12.75" customHeight="1" x14ac:dyDescent="0.25">
      <c r="A8" s="9">
        <v>5</v>
      </c>
      <c r="B8" s="22" t="s">
        <v>104</v>
      </c>
      <c r="C8" s="23" t="s">
        <v>21</v>
      </c>
      <c r="D8" s="9" t="s">
        <v>42</v>
      </c>
      <c r="E8" s="19">
        <v>5</v>
      </c>
      <c r="F8" s="79">
        <f t="shared" si="0"/>
        <v>3.6363636363636362</v>
      </c>
      <c r="G8" s="19">
        <v>90</v>
      </c>
      <c r="H8" s="33">
        <f t="shared" si="1"/>
        <v>28</v>
      </c>
      <c r="I8" s="91">
        <v>6.2</v>
      </c>
      <c r="J8" s="63">
        <f t="shared" si="2"/>
        <v>19.578947368421051</v>
      </c>
      <c r="K8" s="97">
        <v>51</v>
      </c>
      <c r="L8" s="63">
        <f t="shared" si="3"/>
        <v>17.647058823529413</v>
      </c>
      <c r="M8" s="90">
        <f t="shared" si="4"/>
        <v>68.862369828314101</v>
      </c>
      <c r="N8" s="9" t="s">
        <v>115</v>
      </c>
    </row>
  </sheetData>
  <mergeCells count="9">
    <mergeCell ref="I2:J2"/>
    <mergeCell ref="M2:M3"/>
    <mergeCell ref="N2:N3"/>
    <mergeCell ref="A2:A3"/>
    <mergeCell ref="B2:B3"/>
    <mergeCell ref="C2:C3"/>
    <mergeCell ref="E2:F2"/>
    <mergeCell ref="G2:H2"/>
    <mergeCell ref="K2:L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zoomScaleNormal="100" workbookViewId="0">
      <selection activeCell="D17" sqref="D17"/>
    </sheetView>
  </sheetViews>
  <sheetFormatPr defaultRowHeight="15" x14ac:dyDescent="0.25"/>
  <cols>
    <col min="1" max="1" width="8.7109375" customWidth="1"/>
    <col min="2" max="2" width="13.85546875" customWidth="1"/>
    <col min="3" max="3" width="8.7109375" customWidth="1"/>
    <col min="4" max="4" width="22.7109375" customWidth="1"/>
    <col min="5" max="13" width="8.7109375" customWidth="1"/>
    <col min="14" max="14" width="16.85546875" customWidth="1"/>
    <col min="15" max="1026" width="8.7109375" customWidth="1"/>
  </cols>
  <sheetData>
    <row r="1" spans="1:14" ht="15.75" x14ac:dyDescent="0.25">
      <c r="A1" s="41" t="s">
        <v>38</v>
      </c>
      <c r="B1" s="41"/>
      <c r="C1" s="41"/>
      <c r="D1" s="41"/>
      <c r="E1" s="42"/>
      <c r="F1" s="42"/>
      <c r="G1" s="42"/>
    </row>
    <row r="2" spans="1:14" ht="28.5" customHeight="1" x14ac:dyDescent="0.25">
      <c r="A2" s="103" t="s">
        <v>0</v>
      </c>
      <c r="B2" s="103" t="s">
        <v>46</v>
      </c>
      <c r="C2" s="103" t="s">
        <v>1</v>
      </c>
      <c r="D2" s="7"/>
      <c r="E2" s="101" t="s">
        <v>2</v>
      </c>
      <c r="F2" s="101"/>
      <c r="G2" s="101" t="s">
        <v>29</v>
      </c>
      <c r="H2" s="101"/>
      <c r="I2" s="101" t="s">
        <v>30</v>
      </c>
      <c r="J2" s="101"/>
      <c r="K2" s="104" t="s">
        <v>31</v>
      </c>
      <c r="L2" s="105"/>
      <c r="M2" s="101" t="s">
        <v>3</v>
      </c>
      <c r="N2" s="102" t="s">
        <v>4</v>
      </c>
    </row>
    <row r="3" spans="1:14" ht="27" customHeight="1" x14ac:dyDescent="0.25">
      <c r="A3" s="103"/>
      <c r="B3" s="103"/>
      <c r="C3" s="103"/>
      <c r="D3" s="7" t="s">
        <v>5</v>
      </c>
      <c r="E3" s="8" t="s">
        <v>6</v>
      </c>
      <c r="F3" s="8" t="s">
        <v>7</v>
      </c>
      <c r="G3" s="8" t="s">
        <v>8</v>
      </c>
      <c r="H3" s="8" t="s">
        <v>7</v>
      </c>
      <c r="I3" s="8" t="s">
        <v>9</v>
      </c>
      <c r="J3" s="8" t="s">
        <v>7</v>
      </c>
      <c r="K3" s="59" t="s">
        <v>9</v>
      </c>
      <c r="L3" s="59" t="s">
        <v>7</v>
      </c>
      <c r="M3" s="101"/>
      <c r="N3" s="102"/>
    </row>
    <row r="4" spans="1:14" ht="17.25" customHeight="1" x14ac:dyDescent="0.25">
      <c r="A4" s="9">
        <v>1</v>
      </c>
      <c r="B4" s="22" t="s">
        <v>105</v>
      </c>
      <c r="C4" s="23" t="s">
        <v>22</v>
      </c>
      <c r="D4" s="9" t="s">
        <v>11</v>
      </c>
      <c r="E4" s="23">
        <v>0</v>
      </c>
      <c r="F4" s="79">
        <f>20*E4/27.5</f>
        <v>0</v>
      </c>
      <c r="G4" s="23">
        <v>110</v>
      </c>
      <c r="H4" s="92">
        <f>30*79/G4</f>
        <v>21.545454545454547</v>
      </c>
      <c r="I4" s="23">
        <v>9.8000000000000007</v>
      </c>
      <c r="J4" s="31">
        <f>30*I4/9.8</f>
        <v>29.999999999999996</v>
      </c>
      <c r="K4" s="23">
        <v>38</v>
      </c>
      <c r="L4" s="31">
        <f>20*38/K4</f>
        <v>20</v>
      </c>
      <c r="M4" s="13">
        <f>F4+H4+J4+L4</f>
        <v>71.545454545454547</v>
      </c>
      <c r="N4" s="9" t="s">
        <v>45</v>
      </c>
    </row>
    <row r="5" spans="1:14" ht="14.25" customHeight="1" x14ac:dyDescent="0.25">
      <c r="A5" s="9">
        <v>2</v>
      </c>
      <c r="B5" s="48" t="s">
        <v>106</v>
      </c>
      <c r="C5" s="29" t="s">
        <v>21</v>
      </c>
      <c r="D5" s="9" t="s">
        <v>11</v>
      </c>
      <c r="E5" s="11">
        <v>7</v>
      </c>
      <c r="F5" s="79">
        <f t="shared" ref="F5:F13" si="0">20*E5/27.5</f>
        <v>5.0909090909090908</v>
      </c>
      <c r="G5" s="19">
        <v>124</v>
      </c>
      <c r="H5" s="92">
        <f t="shared" ref="H5:H13" si="1">30*79/G5</f>
        <v>19.112903225806452</v>
      </c>
      <c r="I5" s="82">
        <v>0</v>
      </c>
      <c r="J5" s="31">
        <f t="shared" ref="J5:J13" si="2">30*I5/9.8</f>
        <v>0</v>
      </c>
      <c r="K5" s="20">
        <v>42</v>
      </c>
      <c r="L5" s="79">
        <f t="shared" ref="L5:L13" si="3">20*38/K5</f>
        <v>18.095238095238095</v>
      </c>
      <c r="M5" s="13">
        <f t="shared" ref="M5:M13" si="4">F5+H5+J5+L5</f>
        <v>42.299050411953637</v>
      </c>
      <c r="N5" s="9" t="s">
        <v>115</v>
      </c>
    </row>
    <row r="6" spans="1:14" ht="15" customHeight="1" x14ac:dyDescent="0.25">
      <c r="A6" s="9">
        <v>3</v>
      </c>
      <c r="B6" s="22" t="s">
        <v>107</v>
      </c>
      <c r="C6" s="29" t="s">
        <v>21</v>
      </c>
      <c r="D6" s="9" t="s">
        <v>11</v>
      </c>
      <c r="E6" s="11">
        <v>0</v>
      </c>
      <c r="F6" s="79">
        <f t="shared" si="0"/>
        <v>0</v>
      </c>
      <c r="G6" s="19">
        <v>185</v>
      </c>
      <c r="H6" s="92">
        <f t="shared" si="1"/>
        <v>12.810810810810811</v>
      </c>
      <c r="I6" s="32">
        <v>0</v>
      </c>
      <c r="J6" s="31">
        <f t="shared" si="2"/>
        <v>0</v>
      </c>
      <c r="K6" s="20">
        <v>41</v>
      </c>
      <c r="L6" s="79">
        <f t="shared" si="3"/>
        <v>18.536585365853657</v>
      </c>
      <c r="M6" s="13">
        <f t="shared" si="4"/>
        <v>31.347396176664468</v>
      </c>
      <c r="N6" s="9" t="s">
        <v>115</v>
      </c>
    </row>
    <row r="7" spans="1:14" ht="15" customHeight="1" x14ac:dyDescent="0.25">
      <c r="A7" s="9">
        <v>4</v>
      </c>
      <c r="B7" s="48" t="s">
        <v>108</v>
      </c>
      <c r="C7" s="29" t="s">
        <v>21</v>
      </c>
      <c r="D7" s="9" t="s">
        <v>11</v>
      </c>
      <c r="E7" s="11">
        <v>5.5</v>
      </c>
      <c r="F7" s="79">
        <f t="shared" si="0"/>
        <v>4</v>
      </c>
      <c r="G7" s="19">
        <v>101</v>
      </c>
      <c r="H7" s="92">
        <f t="shared" si="1"/>
        <v>23.465346534653467</v>
      </c>
      <c r="I7" s="19">
        <v>0</v>
      </c>
      <c r="J7" s="31">
        <f t="shared" si="2"/>
        <v>0</v>
      </c>
      <c r="K7" s="20">
        <v>45</v>
      </c>
      <c r="L7" s="79">
        <f t="shared" si="3"/>
        <v>16.888888888888889</v>
      </c>
      <c r="M7" s="13">
        <f t="shared" si="4"/>
        <v>44.354235423542356</v>
      </c>
      <c r="N7" s="9" t="s">
        <v>115</v>
      </c>
    </row>
    <row r="8" spans="1:14" ht="14.25" customHeight="1" x14ac:dyDescent="0.25">
      <c r="A8" s="9">
        <v>5</v>
      </c>
      <c r="B8" s="22" t="s">
        <v>109</v>
      </c>
      <c r="C8" s="29" t="s">
        <v>23</v>
      </c>
      <c r="D8" s="9" t="s">
        <v>11</v>
      </c>
      <c r="E8" s="11">
        <v>7</v>
      </c>
      <c r="F8" s="79">
        <f t="shared" si="0"/>
        <v>5.0909090909090908</v>
      </c>
      <c r="G8" s="19">
        <v>102</v>
      </c>
      <c r="H8" s="92">
        <f t="shared" si="1"/>
        <v>23.235294117647058</v>
      </c>
      <c r="I8" s="32">
        <v>0</v>
      </c>
      <c r="J8" s="31">
        <f t="shared" si="2"/>
        <v>0</v>
      </c>
      <c r="K8" s="20">
        <v>51</v>
      </c>
      <c r="L8" s="79">
        <f t="shared" si="3"/>
        <v>14.901960784313726</v>
      </c>
      <c r="M8" s="13">
        <f t="shared" si="4"/>
        <v>43.228163992869874</v>
      </c>
      <c r="N8" s="9" t="s">
        <v>115</v>
      </c>
    </row>
    <row r="9" spans="1:14" ht="15" customHeight="1" x14ac:dyDescent="0.25">
      <c r="A9" s="9">
        <v>6</v>
      </c>
      <c r="B9" s="48" t="s">
        <v>110</v>
      </c>
      <c r="C9" s="20" t="s">
        <v>23</v>
      </c>
      <c r="D9" s="9" t="s">
        <v>11</v>
      </c>
      <c r="E9" s="19">
        <v>4</v>
      </c>
      <c r="F9" s="79">
        <f t="shared" si="0"/>
        <v>2.9090909090909092</v>
      </c>
      <c r="G9" s="19">
        <v>185</v>
      </c>
      <c r="H9" s="92">
        <f t="shared" si="1"/>
        <v>12.810810810810811</v>
      </c>
      <c r="I9" s="32">
        <v>0</v>
      </c>
      <c r="J9" s="31">
        <f t="shared" si="2"/>
        <v>0</v>
      </c>
      <c r="K9" s="20">
        <v>52</v>
      </c>
      <c r="L9" s="79">
        <f t="shared" si="3"/>
        <v>14.615384615384615</v>
      </c>
      <c r="M9" s="13">
        <f t="shared" si="4"/>
        <v>30.335286335286334</v>
      </c>
      <c r="N9" s="9" t="s">
        <v>115</v>
      </c>
    </row>
    <row r="10" spans="1:14" ht="15.75" customHeight="1" x14ac:dyDescent="0.25">
      <c r="A10" s="9">
        <v>7</v>
      </c>
      <c r="B10" s="22" t="s">
        <v>111</v>
      </c>
      <c r="C10" s="29" t="s">
        <v>21</v>
      </c>
      <c r="D10" s="9" t="s">
        <v>11</v>
      </c>
      <c r="E10" s="11">
        <v>10.5</v>
      </c>
      <c r="F10" s="79">
        <f t="shared" si="0"/>
        <v>7.6363636363636367</v>
      </c>
      <c r="G10" s="19">
        <v>116</v>
      </c>
      <c r="H10" s="92">
        <f t="shared" si="1"/>
        <v>20.431034482758619</v>
      </c>
      <c r="I10" s="32">
        <v>6</v>
      </c>
      <c r="J10" s="79">
        <f t="shared" si="2"/>
        <v>18.367346938775508</v>
      </c>
      <c r="K10" s="23">
        <v>54</v>
      </c>
      <c r="L10" s="79">
        <f t="shared" si="3"/>
        <v>14.074074074074074</v>
      </c>
      <c r="M10" s="13">
        <f t="shared" si="4"/>
        <v>60.50881913197184</v>
      </c>
      <c r="N10" s="9" t="s">
        <v>115</v>
      </c>
    </row>
    <row r="11" spans="1:14" ht="15" customHeight="1" x14ac:dyDescent="0.25">
      <c r="A11" s="9">
        <v>8</v>
      </c>
      <c r="B11" s="48" t="s">
        <v>112</v>
      </c>
      <c r="C11" s="29" t="s">
        <v>23</v>
      </c>
      <c r="D11" s="9" t="s">
        <v>11</v>
      </c>
      <c r="E11" s="11">
        <v>7.5</v>
      </c>
      <c r="F11" s="79">
        <f t="shared" si="0"/>
        <v>5.4545454545454541</v>
      </c>
      <c r="G11" s="19">
        <v>79</v>
      </c>
      <c r="H11" s="93">
        <f t="shared" si="1"/>
        <v>30</v>
      </c>
      <c r="I11" s="38">
        <v>6.6</v>
      </c>
      <c r="J11" s="79">
        <f t="shared" si="2"/>
        <v>20.204081632653061</v>
      </c>
      <c r="K11" s="23">
        <v>40</v>
      </c>
      <c r="L11" s="79">
        <f t="shared" si="3"/>
        <v>19</v>
      </c>
      <c r="M11" s="13">
        <f t="shared" si="4"/>
        <v>74.658627087198511</v>
      </c>
      <c r="N11" s="36" t="s">
        <v>44</v>
      </c>
    </row>
    <row r="12" spans="1:14" ht="15" customHeight="1" x14ac:dyDescent="0.25">
      <c r="A12" s="9">
        <v>9</v>
      </c>
      <c r="B12" s="22" t="s">
        <v>113</v>
      </c>
      <c r="C12" s="46" t="s">
        <v>21</v>
      </c>
      <c r="D12" s="9" t="s">
        <v>11</v>
      </c>
      <c r="E12" s="45">
        <v>10</v>
      </c>
      <c r="F12" s="79">
        <f t="shared" si="0"/>
        <v>7.2727272727272725</v>
      </c>
      <c r="G12" s="19">
        <v>92</v>
      </c>
      <c r="H12" s="92">
        <f t="shared" si="1"/>
        <v>25.760869565217391</v>
      </c>
      <c r="I12" s="19">
        <v>6.2</v>
      </c>
      <c r="J12" s="79">
        <f t="shared" si="2"/>
        <v>18.979591836734691</v>
      </c>
      <c r="K12" s="23">
        <v>42</v>
      </c>
      <c r="L12" s="79">
        <f t="shared" si="3"/>
        <v>18.095238095238095</v>
      </c>
      <c r="M12" s="13">
        <f t="shared" si="4"/>
        <v>70.108426769917457</v>
      </c>
      <c r="N12" s="9" t="s">
        <v>115</v>
      </c>
    </row>
    <row r="13" spans="1:14" ht="13.5" customHeight="1" x14ac:dyDescent="0.25">
      <c r="A13" s="9">
        <v>10</v>
      </c>
      <c r="B13" s="48" t="s">
        <v>114</v>
      </c>
      <c r="C13" s="37" t="s">
        <v>43</v>
      </c>
      <c r="D13" s="9" t="s">
        <v>11</v>
      </c>
      <c r="E13" s="11">
        <v>6</v>
      </c>
      <c r="F13" s="79">
        <f t="shared" si="0"/>
        <v>4.3636363636363633</v>
      </c>
      <c r="G13" s="19">
        <v>90</v>
      </c>
      <c r="H13" s="92">
        <f t="shared" si="1"/>
        <v>26.333333333333332</v>
      </c>
      <c r="I13" s="19">
        <v>7</v>
      </c>
      <c r="J13" s="79">
        <f t="shared" si="2"/>
        <v>21.428571428571427</v>
      </c>
      <c r="K13" s="23">
        <v>39</v>
      </c>
      <c r="L13" s="79">
        <f t="shared" si="3"/>
        <v>19.487179487179485</v>
      </c>
      <c r="M13" s="13">
        <f t="shared" si="4"/>
        <v>71.612720612720608</v>
      </c>
      <c r="N13" s="9" t="s">
        <v>45</v>
      </c>
    </row>
  </sheetData>
  <mergeCells count="9">
    <mergeCell ref="I2:J2"/>
    <mergeCell ref="M2:M3"/>
    <mergeCell ref="N2:N3"/>
    <mergeCell ref="A2:A3"/>
    <mergeCell ref="B2:B3"/>
    <mergeCell ref="C2:C3"/>
    <mergeCell ref="E2:F2"/>
    <mergeCell ref="G2:H2"/>
    <mergeCell ref="K2:L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9-11д</vt:lpstr>
      <vt:lpstr>9-11м</vt:lpstr>
      <vt:lpstr>7-8д</vt:lpstr>
      <vt:lpstr>7-8м</vt:lpstr>
      <vt:lpstr>5-6д</vt:lpstr>
      <vt:lpstr>5-6м</vt:lpstr>
      <vt:lpstr>'9-11д'!_FilterDatabase_0</vt:lpstr>
      <vt:lpstr>'9-11д'!_FilterDatabase_1</vt:lpstr>
      <vt:lpstr>'9-11д'!_FilterDatabase_4047</vt:lpstr>
      <vt:lpstr>'9-11д'!_ФильтрБазыДанных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Svetlana</dc:creator>
  <dc:description/>
  <cp:lastModifiedBy>User</cp:lastModifiedBy>
  <cp:revision>136</cp:revision>
  <cp:lastPrinted>2016-10-01T13:07:46Z</cp:lastPrinted>
  <dcterms:created xsi:type="dcterms:W3CDTF">2016-10-01T10:23:11Z</dcterms:created>
  <dcterms:modified xsi:type="dcterms:W3CDTF">2025-09-30T04:44:20Z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